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50_pole-mutualisation\Pole_mutualisation\Secteur Santé des Végétaux\PP\2026\"/>
    </mc:Choice>
  </mc:AlternateContent>
  <bookViews>
    <workbookView xWindow="0" yWindow="0" windowWidth="28800" windowHeight="11865"/>
  </bookViews>
  <sheets>
    <sheet name="Calcul" sheetId="1" r:id="rId1"/>
    <sheet name="NIMP3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5" i="1" l="1"/>
  <c r="R12" i="1" s="1"/>
  <c r="R15" i="1" l="1"/>
  <c r="F17" i="1"/>
  <c r="F14" i="1"/>
  <c r="F13" i="1"/>
  <c r="F12" i="1"/>
  <c r="F11" i="1"/>
  <c r="F10" i="1"/>
  <c r="F9" i="1"/>
  <c r="C15" i="1"/>
  <c r="R16" i="1" l="1"/>
  <c r="R13" i="1"/>
  <c r="R14" i="1"/>
  <c r="F15" i="1"/>
  <c r="R17" i="1" l="1"/>
  <c r="L14" i="1" s="1"/>
  <c r="F19" i="1"/>
  <c r="L12" i="1" l="1"/>
  <c r="N12" i="1" s="1"/>
  <c r="L9" i="1"/>
  <c r="N9" i="1" s="1"/>
  <c r="L13" i="1"/>
  <c r="N13" i="1" s="1"/>
  <c r="L11" i="1"/>
  <c r="N11" i="1" s="1"/>
  <c r="L10" i="1"/>
  <c r="N10" i="1" s="1"/>
  <c r="N14" i="1"/>
  <c r="L15" i="1" l="1"/>
  <c r="N15" i="1"/>
  <c r="N17" i="1" s="1"/>
  <c r="N19" i="1" s="1"/>
</calcChain>
</file>

<file path=xl/sharedStrings.xml><?xml version="1.0" encoding="utf-8"?>
<sst xmlns="http://schemas.openxmlformats.org/spreadsheetml/2006/main" count="44" uniqueCount="31">
  <si>
    <t>espèce végétale</t>
  </si>
  <si>
    <t>Coffea</t>
  </si>
  <si>
    <t>Nerium oleander</t>
  </si>
  <si>
    <t>Olea europaea</t>
  </si>
  <si>
    <t>Polygala myrtifolia</t>
  </si>
  <si>
    <t>Prunus dulcis</t>
  </si>
  <si>
    <t>Totaux</t>
  </si>
  <si>
    <t>cout individuel de l'analyse</t>
  </si>
  <si>
    <t>nb de végétaux max à pooler par échantillon</t>
  </si>
  <si>
    <t>nb d'échantillons à analyser</t>
  </si>
  <si>
    <t>coût total des analyses</t>
  </si>
  <si>
    <t>nb de plants par espèces</t>
  </si>
  <si>
    <t>Nb total de plants vendus par l'établissement (toutes espèces confondues)</t>
  </si>
  <si>
    <t>CALCULS AUTOMATIQUES - NE RIEN MODIFIER</t>
  </si>
  <si>
    <t>nb de plantes-mère par espèces</t>
  </si>
  <si>
    <r>
      <t xml:space="preserve">SAISIR LE NB DE PLANTES-MERES POUR CHACUNE DES ESPECES </t>
    </r>
    <r>
      <rPr>
        <sz val="11"/>
        <color theme="9" tint="-0.499984740745262"/>
        <rFont val="Wingdings"/>
        <charset val="2"/>
      </rPr>
      <t>â</t>
    </r>
  </si>
  <si>
    <r>
      <t xml:space="preserve">méthode de calcul n° 2 - Application du plan d'échantillonnage NIMP 31 </t>
    </r>
    <r>
      <rPr>
        <b/>
        <u/>
        <sz val="11"/>
        <color theme="1"/>
        <rFont val="Calibri"/>
        <family val="2"/>
        <scheme val="minor"/>
      </rPr>
      <t>sur le nombre total des espèces concernées produites par l'établissement</t>
    </r>
    <r>
      <rPr>
        <b/>
        <sz val="11"/>
        <color theme="1"/>
        <rFont val="Calibri"/>
        <family val="2"/>
        <scheme val="minor"/>
      </rPr>
      <t>, puis ventilation proportionnelle pour chacune des espèces devant faire l'objet d'un échantillonnage.</t>
    </r>
  </si>
  <si>
    <t>coût rapporté au plant vendu</t>
  </si>
  <si>
    <r>
      <t xml:space="preserve">SAISIR LE NB TOTAL DE PLANTS PRODUITS POUR CHACUNE DES ESPECES </t>
    </r>
    <r>
      <rPr>
        <sz val="11"/>
        <color theme="9" tint="-0.499984740745262"/>
        <rFont val="Wingdings"/>
        <charset val="2"/>
      </rPr>
      <t>â</t>
    </r>
  </si>
  <si>
    <t>nb de plants à prélever par espèce</t>
  </si>
  <si>
    <t>Taille de l'échantillon</t>
  </si>
  <si>
    <t>Taille de la population</t>
  </si>
  <si>
    <t>Plage NIMP31 sup</t>
  </si>
  <si>
    <t>Plage NIMP31 inf</t>
  </si>
  <si>
    <t>Seuil NIMP31</t>
  </si>
  <si>
    <t>indice</t>
  </si>
  <si>
    <t>Indice NIMP31</t>
  </si>
  <si>
    <t>Plafond NIMP31</t>
  </si>
  <si>
    <t>Théorique</t>
  </si>
  <si>
    <t>Lavandula - Salvia rosmarinus</t>
  </si>
  <si>
    <r>
      <t>méthode de calcul n° 1 -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rgb="FF0070C0"/>
        <rFont val="Calibri"/>
        <family val="2"/>
        <scheme val="minor"/>
      </rPr>
      <t xml:space="preserve">Si plantes-mères identifiées </t>
    </r>
    <r>
      <rPr>
        <b/>
        <sz val="11"/>
        <color theme="1"/>
        <rFont val="Calibri"/>
        <family val="2"/>
        <scheme val="minor"/>
      </rPr>
      <t>et prélèvements des boutures et greffons tracés : échantillonnage asymptomatique Xylella sur les</t>
    </r>
    <r>
      <rPr>
        <b/>
        <u/>
        <sz val="11"/>
        <color theme="1"/>
        <rFont val="Calibri"/>
        <family val="2"/>
        <scheme val="minor"/>
      </rPr>
      <t xml:space="preserve"> plantes-mères uniquement.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</si>
</sst>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#,##0.00\ &quot;€&quot;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9A0000"/>
      <name val="Calibri"/>
      <family val="2"/>
      <scheme val="minor"/>
    </font>
    <font>
      <sz val="11"/>
      <color theme="9" tint="-0.499984740745262"/>
      <name val="Calibri"/>
      <family val="2"/>
      <scheme val="minor"/>
    </font>
    <font>
      <sz val="11"/>
      <color theme="9" tint="-0.499984740745262"/>
      <name val="Wingdings"/>
      <charset val="2"/>
    </font>
    <font>
      <b/>
      <sz val="11"/>
      <color theme="9" tint="-0.499984740745262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1"/>
      <color rgb="FF0070C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CCC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2F2F2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/>
      <bottom/>
      <diagonal/>
    </border>
  </borders>
  <cellStyleXfs count="4">
    <xf numFmtId="0" fontId="0" fillId="0" borderId="0"/>
    <xf numFmtId="16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9" fillId="4" borderId="18" applyNumberFormat="0" applyAlignment="0" applyProtection="0"/>
  </cellStyleXfs>
  <cellXfs count="71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horizontal="right" vertical="center" wrapText="1"/>
    </xf>
    <xf numFmtId="0" fontId="0" fillId="0" borderId="0" xfId="0" applyBorder="1" applyAlignment="1">
      <alignment horizontal="center" vertical="center" wrapText="1"/>
    </xf>
    <xf numFmtId="1" fontId="0" fillId="0" borderId="4" xfId="0" applyNumberFormat="1" applyBorder="1" applyAlignment="1">
      <alignment wrapText="1"/>
    </xf>
    <xf numFmtId="0" fontId="0" fillId="0" borderId="0" xfId="0" applyBorder="1" applyAlignment="1">
      <alignment wrapText="1"/>
    </xf>
    <xf numFmtId="0" fontId="0" fillId="0" borderId="5" xfId="0" applyBorder="1" applyAlignment="1">
      <alignment wrapText="1"/>
    </xf>
    <xf numFmtId="0" fontId="2" fillId="0" borderId="0" xfId="0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right" wrapText="1"/>
    </xf>
    <xf numFmtId="165" fontId="6" fillId="3" borderId="9" xfId="0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0" fillId="2" borderId="0" xfId="0" applyFill="1"/>
    <xf numFmtId="0" fontId="1" fillId="0" borderId="5" xfId="0" applyFont="1" applyBorder="1" applyAlignment="1">
      <alignment horizontal="center" vertical="center" wrapText="1"/>
    </xf>
    <xf numFmtId="1" fontId="1" fillId="0" borderId="4" xfId="0" applyNumberFormat="1" applyFont="1" applyBorder="1" applyAlignment="1">
      <alignment horizontal="center" vertical="center" wrapText="1"/>
    </xf>
    <xf numFmtId="0" fontId="0" fillId="0" borderId="10" xfId="0" applyBorder="1" applyAlignment="1">
      <alignment wrapText="1"/>
    </xf>
    <xf numFmtId="0" fontId="2" fillId="0" borderId="11" xfId="0" applyFont="1" applyBorder="1" applyAlignment="1">
      <alignment horizontal="right" vertical="center"/>
    </xf>
    <xf numFmtId="165" fontId="2" fillId="0" borderId="12" xfId="0" applyNumberFormat="1" applyFont="1" applyBorder="1" applyAlignment="1">
      <alignment vertical="center" wrapText="1"/>
    </xf>
    <xf numFmtId="0" fontId="3" fillId="2" borderId="0" xfId="0" applyFont="1" applyFill="1" applyAlignment="1">
      <alignment vertical="center" wrapText="1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0" fontId="0" fillId="0" borderId="5" xfId="0" applyBorder="1"/>
    <xf numFmtId="0" fontId="2" fillId="0" borderId="6" xfId="0" applyFont="1" applyBorder="1" applyAlignment="1">
      <alignment horizontal="right" vertical="center"/>
    </xf>
    <xf numFmtId="165" fontId="2" fillId="0" borderId="8" xfId="0" applyNumberFormat="1" applyFont="1" applyBorder="1" applyAlignment="1">
      <alignment vertical="center" wrapText="1"/>
    </xf>
    <xf numFmtId="44" fontId="2" fillId="0" borderId="10" xfId="2" applyFont="1" applyBorder="1" applyAlignment="1">
      <alignment horizontal="right" vertical="center" wrapText="1"/>
    </xf>
    <xf numFmtId="44" fontId="2" fillId="0" borderId="12" xfId="2" applyFont="1" applyBorder="1" applyAlignment="1">
      <alignment vertical="center" wrapText="1"/>
    </xf>
    <xf numFmtId="1" fontId="0" fillId="0" borderId="6" xfId="0" applyNumberFormat="1" applyBorder="1" applyAlignment="1">
      <alignment wrapText="1"/>
    </xf>
    <xf numFmtId="0" fontId="2" fillId="0" borderId="7" xfId="0" applyFont="1" applyBorder="1" applyAlignment="1">
      <alignment horizontal="right" vertical="center"/>
    </xf>
    <xf numFmtId="0" fontId="3" fillId="2" borderId="0" xfId="0" applyFont="1" applyFill="1" applyBorder="1" applyAlignment="1">
      <alignment vertical="center" wrapText="1"/>
    </xf>
    <xf numFmtId="0" fontId="0" fillId="2" borderId="0" xfId="0" applyFill="1" applyBorder="1"/>
    <xf numFmtId="3" fontId="6" fillId="3" borderId="9" xfId="0" applyNumberFormat="1" applyFont="1" applyFill="1" applyBorder="1" applyAlignment="1">
      <alignment horizontal="center" vertical="center" wrapText="1"/>
    </xf>
    <xf numFmtId="164" fontId="2" fillId="0" borderId="0" xfId="1" applyFont="1" applyAlignment="1">
      <alignment horizontal="center" vertical="center" wrapText="1"/>
    </xf>
    <xf numFmtId="164" fontId="2" fillId="0" borderId="0" xfId="1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/>
    </xf>
    <xf numFmtId="0" fontId="1" fillId="0" borderId="15" xfId="0" applyFont="1" applyBorder="1" applyAlignment="1">
      <alignment horizontal="right" wrapText="1"/>
    </xf>
    <xf numFmtId="0" fontId="6" fillId="3" borderId="15" xfId="0" applyFont="1" applyFill="1" applyBorder="1" applyAlignment="1">
      <alignment horizontal="center" vertical="center" wrapText="1"/>
    </xf>
    <xf numFmtId="0" fontId="2" fillId="0" borderId="16" xfId="0" applyFont="1" applyBorder="1" applyAlignment="1">
      <alignment horizontal="right" vertical="center" wrapText="1"/>
    </xf>
    <xf numFmtId="0" fontId="2" fillId="0" borderId="16" xfId="0" applyFont="1" applyBorder="1" applyAlignment="1">
      <alignment horizontal="center" vertical="center" wrapText="1"/>
    </xf>
    <xf numFmtId="0" fontId="0" fillId="2" borderId="16" xfId="0" applyFill="1" applyBorder="1"/>
    <xf numFmtId="0" fontId="2" fillId="0" borderId="17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1" fontId="2" fillId="0" borderId="17" xfId="0" applyNumberFormat="1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/>
    </xf>
    <xf numFmtId="0" fontId="10" fillId="0" borderId="8" xfId="0" applyFont="1" applyBorder="1" applyAlignment="1">
      <alignment horizontal="right" vertical="center" wrapText="1"/>
    </xf>
    <xf numFmtId="0" fontId="11" fillId="0" borderId="20" xfId="0" applyFont="1" applyBorder="1" applyAlignment="1">
      <alignment horizontal="center" vertical="center" wrapText="1"/>
    </xf>
    <xf numFmtId="3" fontId="10" fillId="0" borderId="8" xfId="0" applyNumberFormat="1" applyFont="1" applyBorder="1" applyAlignment="1">
      <alignment horizontal="right" vertical="center" wrapText="1"/>
    </xf>
    <xf numFmtId="0" fontId="10" fillId="0" borderId="8" xfId="0" applyFont="1" applyBorder="1" applyAlignment="1">
      <alignment horizontal="right" vertical="center"/>
    </xf>
    <xf numFmtId="3" fontId="10" fillId="0" borderId="19" xfId="0" applyNumberFormat="1" applyFont="1" applyBorder="1" applyAlignment="1">
      <alignment horizontal="right" vertical="center" wrapText="1"/>
    </xf>
    <xf numFmtId="0" fontId="11" fillId="0" borderId="8" xfId="0" applyFont="1" applyBorder="1" applyAlignment="1">
      <alignment horizontal="center" vertical="center"/>
    </xf>
    <xf numFmtId="0" fontId="9" fillId="4" borderId="18" xfId="3"/>
    <xf numFmtId="0" fontId="9" fillId="4" borderId="22" xfId="3" applyBorder="1"/>
    <xf numFmtId="2" fontId="9" fillId="4" borderId="18" xfId="3" applyNumberFormat="1"/>
    <xf numFmtId="11" fontId="10" fillId="0" borderId="19" xfId="0" applyNumberFormat="1" applyFont="1" applyBorder="1" applyAlignment="1">
      <alignment horizontal="right" vertical="center" wrapText="1"/>
    </xf>
    <xf numFmtId="0" fontId="10" fillId="0" borderId="5" xfId="0" applyFont="1" applyFill="1" applyBorder="1" applyAlignment="1">
      <alignment horizontal="right" vertical="center"/>
    </xf>
    <xf numFmtId="0" fontId="11" fillId="0" borderId="5" xfId="0" applyFont="1" applyFill="1" applyBorder="1" applyAlignment="1">
      <alignment horizontal="center" vertical="center"/>
    </xf>
    <xf numFmtId="0" fontId="1" fillId="0" borderId="9" xfId="0" applyFont="1" applyBorder="1" applyAlignment="1">
      <alignment horizontal="center" wrapText="1"/>
    </xf>
    <xf numFmtId="164" fontId="2" fillId="0" borderId="0" xfId="1" applyFont="1" applyAlignment="1">
      <alignment horizontal="center" vertical="center" wrapText="1"/>
    </xf>
    <xf numFmtId="164" fontId="2" fillId="0" borderId="13" xfId="1" applyFont="1" applyBorder="1" applyAlignment="1">
      <alignment horizontal="center" vertical="center" wrapText="1"/>
    </xf>
    <xf numFmtId="0" fontId="4" fillId="3" borderId="0" xfId="0" applyFont="1" applyFill="1" applyAlignment="1">
      <alignment horizontal="right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</cellXfs>
  <cellStyles count="4">
    <cellStyle name="Calcul" xfId="3" builtinId="22"/>
    <cellStyle name="Milliers" xfId="1" builtinId="3"/>
    <cellStyle name="Monétaire" xfId="2" builtinId="4"/>
    <cellStyle name="Normal" xfId="0" builtinId="0"/>
  </cellStyles>
  <dxfs count="0"/>
  <tableStyles count="0" defaultTableStyle="TableStyleMedium2" defaultPivotStyle="PivotStyleLight16"/>
  <colors>
    <mruColors>
      <color rgb="FFFFCCCC"/>
      <color rgb="FF9A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20"/>
  <sheetViews>
    <sheetView tabSelected="1" workbookViewId="0">
      <selection activeCell="Q2" sqref="Q2"/>
    </sheetView>
  </sheetViews>
  <sheetFormatPr baseColWidth="10" defaultRowHeight="15" x14ac:dyDescent="0.25"/>
  <cols>
    <col min="1" max="1" width="3" customWidth="1"/>
    <col min="2" max="2" width="27.28515625" customWidth="1"/>
    <col min="3" max="3" width="19" customWidth="1"/>
    <col min="4" max="4" width="3.42578125" customWidth="1"/>
    <col min="5" max="5" width="23" customWidth="1"/>
    <col min="6" max="6" width="16.7109375" customWidth="1"/>
    <col min="7" max="7" width="3.7109375" customWidth="1"/>
    <col min="8" max="8" width="8.140625" customWidth="1"/>
    <col min="9" max="9" width="29.140625" style="1" customWidth="1"/>
    <col min="10" max="10" width="19" style="1" customWidth="1"/>
    <col min="11" max="11" width="3.7109375" style="1" customWidth="1"/>
    <col min="12" max="14" width="16.7109375" style="1" customWidth="1"/>
    <col min="15" max="15" width="3.7109375" style="1" customWidth="1"/>
    <col min="17" max="17" width="15.5703125" bestFit="1" customWidth="1"/>
  </cols>
  <sheetData>
    <row r="2" spans="2:18" ht="39" customHeight="1" x14ac:dyDescent="0.25">
      <c r="B2" s="62" t="s">
        <v>12</v>
      </c>
      <c r="C2" s="62"/>
      <c r="D2" s="62"/>
      <c r="E2" s="63"/>
      <c r="F2" s="35">
        <v>50000</v>
      </c>
      <c r="I2" s="7" t="s">
        <v>7</v>
      </c>
      <c r="J2" s="14">
        <v>120</v>
      </c>
    </row>
    <row r="3" spans="2:18" ht="15" customHeight="1" x14ac:dyDescent="0.25">
      <c r="B3" s="36"/>
      <c r="C3" s="36"/>
      <c r="D3" s="36"/>
      <c r="E3" s="37"/>
      <c r="F3" s="37"/>
      <c r="I3" s="38"/>
    </row>
    <row r="4" spans="2:18" ht="15.75" thickBot="1" x14ac:dyDescent="0.3"/>
    <row r="5" spans="2:18" ht="51" customHeight="1" thickBot="1" x14ac:dyDescent="0.3">
      <c r="B5" s="65" t="s">
        <v>30</v>
      </c>
      <c r="C5" s="66"/>
      <c r="D5" s="66"/>
      <c r="E5" s="66"/>
      <c r="F5" s="66"/>
      <c r="G5" s="67"/>
      <c r="I5" s="65" t="s">
        <v>16</v>
      </c>
      <c r="J5" s="66"/>
      <c r="K5" s="66"/>
      <c r="L5" s="66"/>
      <c r="M5" s="66"/>
      <c r="N5" s="66"/>
      <c r="O5" s="67"/>
    </row>
    <row r="7" spans="2:18" ht="35.25" customHeight="1" thickBot="1" x14ac:dyDescent="0.3">
      <c r="B7" s="64" t="s">
        <v>15</v>
      </c>
      <c r="C7" s="64"/>
      <c r="D7" s="17"/>
      <c r="E7" s="68" t="s">
        <v>13</v>
      </c>
      <c r="F7" s="68"/>
      <c r="G7" s="33"/>
      <c r="I7" s="64" t="s">
        <v>18</v>
      </c>
      <c r="J7" s="64"/>
      <c r="K7" s="15"/>
      <c r="L7" s="68" t="s">
        <v>13</v>
      </c>
      <c r="M7" s="68"/>
      <c r="N7" s="68"/>
      <c r="O7" s="23"/>
    </row>
    <row r="8" spans="2:18" ht="75" customHeight="1" x14ac:dyDescent="0.25">
      <c r="B8" s="11" t="s">
        <v>0</v>
      </c>
      <c r="C8" s="11" t="s">
        <v>14</v>
      </c>
      <c r="D8" s="17"/>
      <c r="E8" s="8" t="s">
        <v>8</v>
      </c>
      <c r="F8" s="10" t="s">
        <v>9</v>
      </c>
      <c r="G8" s="34"/>
      <c r="I8" s="11" t="s">
        <v>0</v>
      </c>
      <c r="J8" s="11" t="s">
        <v>11</v>
      </c>
      <c r="K8" s="15"/>
      <c r="L8" s="8" t="s">
        <v>19</v>
      </c>
      <c r="M8" s="9" t="s">
        <v>8</v>
      </c>
      <c r="N8" s="10" t="s">
        <v>9</v>
      </c>
      <c r="O8" s="15"/>
    </row>
    <row r="9" spans="2:18" x14ac:dyDescent="0.25">
      <c r="B9" s="13" t="s">
        <v>1</v>
      </c>
      <c r="C9" s="12"/>
      <c r="D9" s="17"/>
      <c r="E9" s="24">
        <v>10</v>
      </c>
      <c r="F9" s="18">
        <f t="shared" ref="F9:F14" si="0">ROUNDUP(C9/E9,0)</f>
        <v>0</v>
      </c>
      <c r="G9" s="17"/>
      <c r="I9" s="13" t="s">
        <v>1</v>
      </c>
      <c r="J9" s="12"/>
      <c r="K9" s="16"/>
      <c r="L9" s="19">
        <f>ROUNDUP(J9*R$17/J$15,0)</f>
        <v>0</v>
      </c>
      <c r="M9" s="3">
        <v>10</v>
      </c>
      <c r="N9" s="18">
        <f t="shared" ref="N9:N12" si="1">ROUNDUP(L9/M9,0)</f>
        <v>0</v>
      </c>
      <c r="O9" s="15"/>
    </row>
    <row r="10" spans="2:18" x14ac:dyDescent="0.25">
      <c r="B10" s="61" t="s">
        <v>29</v>
      </c>
      <c r="C10" s="12"/>
      <c r="D10" s="17"/>
      <c r="E10" s="24">
        <v>10</v>
      </c>
      <c r="F10" s="18">
        <f t="shared" si="0"/>
        <v>0</v>
      </c>
      <c r="G10" s="17"/>
      <c r="I10" s="11" t="s">
        <v>29</v>
      </c>
      <c r="J10" s="12"/>
      <c r="K10" s="16"/>
      <c r="L10" s="19">
        <f t="shared" ref="L10:L14" si="2">ROUNDUP(J10*R$17/J$15,0)</f>
        <v>0</v>
      </c>
      <c r="M10" s="3">
        <v>10</v>
      </c>
      <c r="N10" s="18">
        <f t="shared" si="1"/>
        <v>0</v>
      </c>
      <c r="O10" s="15"/>
    </row>
    <row r="11" spans="2:18" x14ac:dyDescent="0.25">
      <c r="B11" s="13" t="s">
        <v>2</v>
      </c>
      <c r="C11" s="12">
        <v>42</v>
      </c>
      <c r="D11" s="17"/>
      <c r="E11" s="24">
        <v>10</v>
      </c>
      <c r="F11" s="18">
        <f t="shared" si="0"/>
        <v>5</v>
      </c>
      <c r="G11" s="17"/>
      <c r="I11" s="13" t="s">
        <v>2</v>
      </c>
      <c r="J11" s="12"/>
      <c r="K11" s="16"/>
      <c r="L11" s="19">
        <f t="shared" si="2"/>
        <v>0</v>
      </c>
      <c r="M11" s="3">
        <v>10</v>
      </c>
      <c r="N11" s="18">
        <f t="shared" si="1"/>
        <v>0</v>
      </c>
      <c r="O11" s="15"/>
    </row>
    <row r="12" spans="2:18" x14ac:dyDescent="0.25">
      <c r="B12" s="13" t="s">
        <v>3</v>
      </c>
      <c r="C12" s="12">
        <v>40</v>
      </c>
      <c r="D12" s="17"/>
      <c r="E12" s="24">
        <v>5</v>
      </c>
      <c r="F12" s="18">
        <f t="shared" si="0"/>
        <v>8</v>
      </c>
      <c r="G12" s="17"/>
      <c r="I12" s="13" t="s">
        <v>3</v>
      </c>
      <c r="J12" s="12"/>
      <c r="K12" s="16"/>
      <c r="L12" s="19">
        <f t="shared" si="2"/>
        <v>0</v>
      </c>
      <c r="M12" s="3">
        <v>5</v>
      </c>
      <c r="N12" s="18">
        <f t="shared" si="1"/>
        <v>0</v>
      </c>
      <c r="O12" s="15"/>
      <c r="Q12" s="55" t="s">
        <v>26</v>
      </c>
      <c r="R12" s="55">
        <f>INDEX(NIMP31!A:A,MATCH(J15,NIMP31!B:B,-1))</f>
        <v>20</v>
      </c>
    </row>
    <row r="13" spans="2:18" x14ac:dyDescent="0.25">
      <c r="B13" s="13" t="s">
        <v>4</v>
      </c>
      <c r="C13" s="12"/>
      <c r="D13" s="17"/>
      <c r="E13" s="24">
        <v>10</v>
      </c>
      <c r="F13" s="18">
        <f t="shared" si="0"/>
        <v>0</v>
      </c>
      <c r="G13" s="17"/>
      <c r="I13" s="13" t="s">
        <v>4</v>
      </c>
      <c r="J13" s="12"/>
      <c r="K13" s="16"/>
      <c r="L13" s="19">
        <f t="shared" si="2"/>
        <v>0</v>
      </c>
      <c r="M13" s="3">
        <v>10</v>
      </c>
      <c r="N13" s="18">
        <f t="shared" ref="N13:N14" si="3">ROUNDUP(L13/M13,0)</f>
        <v>0</v>
      </c>
      <c r="O13" s="15"/>
      <c r="Q13" s="55" t="s">
        <v>27</v>
      </c>
      <c r="R13" s="55">
        <f>INDEX(NIMP31!C:C,MATCH(R12,NIMP31!A:A,0))</f>
        <v>80</v>
      </c>
    </row>
    <row r="14" spans="2:18" x14ac:dyDescent="0.25">
      <c r="B14" s="39" t="s">
        <v>5</v>
      </c>
      <c r="C14" s="40"/>
      <c r="D14" s="17"/>
      <c r="E14" s="24">
        <v>5</v>
      </c>
      <c r="F14" s="18">
        <f t="shared" si="0"/>
        <v>0</v>
      </c>
      <c r="G14" s="17"/>
      <c r="I14" s="39" t="s">
        <v>5</v>
      </c>
      <c r="J14" s="40">
        <v>70</v>
      </c>
      <c r="K14" s="16"/>
      <c r="L14" s="19">
        <f t="shared" si="2"/>
        <v>57</v>
      </c>
      <c r="M14" s="3">
        <v>5</v>
      </c>
      <c r="N14" s="18">
        <f t="shared" si="3"/>
        <v>12</v>
      </c>
      <c r="O14" s="15"/>
      <c r="Q14" s="55" t="s">
        <v>22</v>
      </c>
      <c r="R14" s="55">
        <f>INDEX(NIMP31!B:B,MATCH(R12,NIMP31!A:A,0))</f>
        <v>100</v>
      </c>
    </row>
    <row r="15" spans="2:18" ht="21.75" customHeight="1" x14ac:dyDescent="0.25">
      <c r="B15" s="41" t="s">
        <v>6</v>
      </c>
      <c r="C15" s="42">
        <f>SUM(C9:C14)</f>
        <v>82</v>
      </c>
      <c r="D15" s="43"/>
      <c r="E15" s="44"/>
      <c r="F15" s="45">
        <f>SUM(F9:F14)</f>
        <v>13</v>
      </c>
      <c r="G15" s="17"/>
      <c r="I15" s="41" t="s">
        <v>6</v>
      </c>
      <c r="J15" s="42">
        <f>SUM(J9:J14)</f>
        <v>70</v>
      </c>
      <c r="K15" s="46"/>
      <c r="L15" s="47">
        <f>SUM(L9:L14)</f>
        <v>57</v>
      </c>
      <c r="M15" s="42"/>
      <c r="N15" s="45">
        <f>SUM(N9:N14)</f>
        <v>12</v>
      </c>
      <c r="O15" s="15"/>
      <c r="Q15" s="55" t="s">
        <v>23</v>
      </c>
      <c r="R15" s="55">
        <f>INDEX(NIMP31!B:B,MATCH(R12+1,NIMP31!A:A,0))</f>
        <v>1</v>
      </c>
    </row>
    <row r="16" spans="2:18" x14ac:dyDescent="0.25">
      <c r="B16" s="1"/>
      <c r="C16" s="1"/>
      <c r="D16" s="17"/>
      <c r="E16" s="25"/>
      <c r="F16" s="26"/>
      <c r="G16" s="17"/>
      <c r="K16" s="15"/>
      <c r="L16" s="4"/>
      <c r="M16" s="5"/>
      <c r="N16" s="6"/>
      <c r="O16" s="15"/>
      <c r="Q16" s="55" t="s">
        <v>24</v>
      </c>
      <c r="R16" s="55">
        <f>INDEX(NIMP31!C:C,MATCH(R12+1,NIMP31!A:A,0))</f>
        <v>1</v>
      </c>
    </row>
    <row r="17" spans="2:18" ht="19.5" customHeight="1" thickBot="1" x14ac:dyDescent="0.3">
      <c r="D17" s="17"/>
      <c r="E17" s="27" t="s">
        <v>10</v>
      </c>
      <c r="F17" s="28">
        <f>F15*J2</f>
        <v>1560</v>
      </c>
      <c r="G17" s="17"/>
      <c r="K17" s="15"/>
      <c r="L17" s="31"/>
      <c r="M17" s="32" t="s">
        <v>10</v>
      </c>
      <c r="N17" s="28">
        <f>N15*J2</f>
        <v>1440</v>
      </c>
      <c r="O17" s="15"/>
      <c r="Q17" s="56" t="s">
        <v>28</v>
      </c>
      <c r="R17" s="57">
        <f>IFERROR(R13+(J15-R14)*(R13-R16)/(R14-R15),R13)</f>
        <v>56.060606060606062</v>
      </c>
    </row>
    <row r="18" spans="2:18" ht="18.75" customHeight="1" thickBot="1" x14ac:dyDescent="0.3">
      <c r="B18" s="1"/>
      <c r="C18" s="1"/>
      <c r="D18" s="17"/>
      <c r="E18" s="15"/>
      <c r="F18" s="15"/>
      <c r="G18" s="17"/>
      <c r="K18" s="15"/>
      <c r="L18" s="15"/>
      <c r="M18" s="15"/>
      <c r="N18" s="15"/>
      <c r="O18" s="15"/>
    </row>
    <row r="19" spans="2:18" ht="32.25" thickBot="1" x14ac:dyDescent="0.3">
      <c r="D19" s="17"/>
      <c r="E19" s="29" t="s">
        <v>17</v>
      </c>
      <c r="F19" s="30">
        <f>F17/F2</f>
        <v>3.1199999999999999E-2</v>
      </c>
      <c r="G19" s="17"/>
      <c r="I19" s="2"/>
      <c r="J19" s="2"/>
      <c r="K19" s="15"/>
      <c r="L19" s="20"/>
      <c r="M19" s="21" t="s">
        <v>17</v>
      </c>
      <c r="N19" s="22">
        <f>N17/F2</f>
        <v>2.8799999999999999E-2</v>
      </c>
      <c r="O19" s="15"/>
    </row>
    <row r="20" spans="2:18" x14ac:dyDescent="0.25">
      <c r="B20" s="1"/>
      <c r="C20" s="1"/>
      <c r="D20" s="17"/>
      <c r="E20" s="15"/>
      <c r="F20" s="15"/>
      <c r="G20" s="17"/>
      <c r="K20" s="15"/>
      <c r="L20" s="15"/>
      <c r="M20" s="15"/>
      <c r="N20" s="15"/>
      <c r="O20" s="15"/>
    </row>
  </sheetData>
  <mergeCells count="7">
    <mergeCell ref="B2:E2"/>
    <mergeCell ref="B7:C7"/>
    <mergeCell ref="B5:G5"/>
    <mergeCell ref="E7:F7"/>
    <mergeCell ref="L7:N7"/>
    <mergeCell ref="I5:O5"/>
    <mergeCell ref="I7:J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workbookViewId="0">
      <selection activeCell="C24" sqref="C24"/>
    </sheetView>
  </sheetViews>
  <sheetFormatPr baseColWidth="10" defaultRowHeight="15" x14ac:dyDescent="0.25"/>
  <cols>
    <col min="1" max="1" width="5.7109375" bestFit="1" customWidth="1"/>
    <col min="2" max="2" width="17.140625" customWidth="1"/>
    <col min="3" max="3" width="18.42578125" bestFit="1" customWidth="1"/>
  </cols>
  <sheetData>
    <row r="1" spans="1:7" x14ac:dyDescent="0.25">
      <c r="A1" t="s">
        <v>25</v>
      </c>
      <c r="B1" t="s">
        <v>21</v>
      </c>
      <c r="C1" t="s">
        <v>20</v>
      </c>
    </row>
    <row r="2" spans="1:7" ht="16.5" thickBot="1" x14ac:dyDescent="0.3">
      <c r="A2">
        <v>0</v>
      </c>
      <c r="B2" s="58">
        <v>9.9999999999999997E+98</v>
      </c>
      <c r="C2" s="50">
        <v>160</v>
      </c>
    </row>
    <row r="3" spans="1:7" ht="16.5" thickBot="1" x14ac:dyDescent="0.3">
      <c r="A3">
        <v>1</v>
      </c>
      <c r="B3" s="53">
        <v>20000</v>
      </c>
      <c r="C3" s="50">
        <v>160</v>
      </c>
    </row>
    <row r="4" spans="1:7" ht="16.5" thickBot="1" x14ac:dyDescent="0.3">
      <c r="A4">
        <v>2</v>
      </c>
      <c r="B4" s="53">
        <v>10000</v>
      </c>
      <c r="C4" s="50">
        <v>159</v>
      </c>
    </row>
    <row r="5" spans="1:7" ht="16.5" thickBot="1" x14ac:dyDescent="0.3">
      <c r="A5">
        <v>3</v>
      </c>
      <c r="B5" s="53">
        <v>9000</v>
      </c>
      <c r="C5" s="50">
        <v>159</v>
      </c>
    </row>
    <row r="6" spans="1:7" ht="16.5" thickBot="1" x14ac:dyDescent="0.3">
      <c r="A6">
        <v>4</v>
      </c>
      <c r="B6" s="53">
        <v>8000</v>
      </c>
      <c r="C6" s="50">
        <v>159</v>
      </c>
    </row>
    <row r="7" spans="1:7" ht="16.5" thickBot="1" x14ac:dyDescent="0.3">
      <c r="A7">
        <v>5</v>
      </c>
      <c r="B7" s="53">
        <v>7000</v>
      </c>
      <c r="C7" s="50">
        <v>159</v>
      </c>
    </row>
    <row r="8" spans="1:7" ht="16.5" thickBot="1" x14ac:dyDescent="0.3">
      <c r="A8">
        <v>6</v>
      </c>
      <c r="B8" s="53">
        <v>6000</v>
      </c>
      <c r="C8" s="50">
        <v>159</v>
      </c>
    </row>
    <row r="9" spans="1:7" ht="16.5" thickBot="1" x14ac:dyDescent="0.3">
      <c r="A9">
        <v>7</v>
      </c>
      <c r="B9" s="53">
        <v>5000</v>
      </c>
      <c r="C9" s="50">
        <v>158</v>
      </c>
      <c r="F9" s="69"/>
      <c r="G9" s="70"/>
    </row>
    <row r="10" spans="1:7" ht="16.5" thickBot="1" x14ac:dyDescent="0.3">
      <c r="A10">
        <v>8</v>
      </c>
      <c r="B10" s="51">
        <v>4000</v>
      </c>
      <c r="C10" s="50">
        <v>157</v>
      </c>
    </row>
    <row r="11" spans="1:7" ht="16.5" thickBot="1" x14ac:dyDescent="0.3">
      <c r="A11">
        <v>9</v>
      </c>
      <c r="B11" s="51">
        <v>3000</v>
      </c>
      <c r="C11" s="50">
        <v>156</v>
      </c>
    </row>
    <row r="12" spans="1:7" ht="16.5" thickBot="1" x14ac:dyDescent="0.3">
      <c r="A12">
        <v>10</v>
      </c>
      <c r="B12" s="51">
        <v>2000</v>
      </c>
      <c r="C12" s="50">
        <v>154</v>
      </c>
    </row>
    <row r="13" spans="1:7" ht="16.5" thickBot="1" x14ac:dyDescent="0.3">
      <c r="A13">
        <v>11</v>
      </c>
      <c r="B13" s="51">
        <v>1000</v>
      </c>
      <c r="C13" s="50">
        <v>148</v>
      </c>
    </row>
    <row r="14" spans="1:7" ht="16.5" thickBot="1" x14ac:dyDescent="0.3">
      <c r="A14">
        <v>12</v>
      </c>
      <c r="B14" s="49">
        <v>900</v>
      </c>
      <c r="C14" s="50">
        <v>147</v>
      </c>
    </row>
    <row r="15" spans="1:7" ht="16.5" thickBot="1" x14ac:dyDescent="0.3">
      <c r="A15">
        <v>13</v>
      </c>
      <c r="B15" s="49">
        <v>800</v>
      </c>
      <c r="C15" s="50">
        <v>146</v>
      </c>
    </row>
    <row r="16" spans="1:7" ht="16.5" thickBot="1" x14ac:dyDescent="0.3">
      <c r="A16">
        <v>14</v>
      </c>
      <c r="B16" s="52">
        <v>700</v>
      </c>
      <c r="C16" s="48">
        <v>144</v>
      </c>
    </row>
    <row r="17" spans="1:3" ht="16.5" thickBot="1" x14ac:dyDescent="0.3">
      <c r="A17">
        <v>15</v>
      </c>
      <c r="B17" s="52">
        <v>600</v>
      </c>
      <c r="C17" s="54">
        <v>141</v>
      </c>
    </row>
    <row r="18" spans="1:3" ht="16.5" thickBot="1" x14ac:dyDescent="0.3">
      <c r="A18">
        <v>16</v>
      </c>
      <c r="B18" s="52">
        <v>500</v>
      </c>
      <c r="C18" s="54">
        <v>138</v>
      </c>
    </row>
    <row r="19" spans="1:3" ht="16.5" thickBot="1" x14ac:dyDescent="0.3">
      <c r="A19">
        <v>17</v>
      </c>
      <c r="B19" s="52">
        <v>400</v>
      </c>
      <c r="C19" s="54">
        <v>133</v>
      </c>
    </row>
    <row r="20" spans="1:3" ht="16.5" thickBot="1" x14ac:dyDescent="0.3">
      <c r="A20">
        <v>18</v>
      </c>
      <c r="B20" s="52">
        <v>300</v>
      </c>
      <c r="C20" s="54">
        <v>125</v>
      </c>
    </row>
    <row r="21" spans="1:3" ht="16.5" thickBot="1" x14ac:dyDescent="0.3">
      <c r="A21">
        <v>19</v>
      </c>
      <c r="B21" s="52">
        <v>200</v>
      </c>
      <c r="C21" s="54">
        <v>111</v>
      </c>
    </row>
    <row r="22" spans="1:3" ht="16.5" thickBot="1" x14ac:dyDescent="0.3">
      <c r="A22">
        <v>20</v>
      </c>
      <c r="B22" s="52">
        <v>100</v>
      </c>
      <c r="C22" s="54">
        <v>80</v>
      </c>
    </row>
    <row r="23" spans="1:3" ht="15.75" x14ac:dyDescent="0.25">
      <c r="A23">
        <v>21</v>
      </c>
      <c r="B23" s="59">
        <v>1</v>
      </c>
      <c r="C23" s="60">
        <v>1</v>
      </c>
    </row>
  </sheetData>
  <sortState ref="B2:C21">
    <sortCondition descending="1" ref="B2:B21"/>
  </sortState>
  <mergeCells count="1">
    <mergeCell ref="F9:G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Calcul</vt:lpstr>
      <vt:lpstr>NIMP31</vt:lpstr>
    </vt:vector>
  </TitlesOfParts>
  <Company>Ministère de l'Agriculture et de l'Alimentation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Julien PROST</dc:creator>
  <cp:lastModifiedBy>Philippe PRIGENT</cp:lastModifiedBy>
  <dcterms:created xsi:type="dcterms:W3CDTF">2022-02-11T10:18:07Z</dcterms:created>
  <dcterms:modified xsi:type="dcterms:W3CDTF">2026-03-05T10:47:33Z</dcterms:modified>
</cp:coreProperties>
</file>