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9_ETUDES_DIFFUSION\11_Series_chronologiques\02_Exploitations\RA1970-2020\"/>
    </mc:Choice>
  </mc:AlternateContent>
  <bookViews>
    <workbookView xWindow="0" yWindow="0" windowWidth="28800" windowHeight="12300"/>
  </bookViews>
  <sheets>
    <sheet name="Sommaire" sheetId="11" r:id="rId1"/>
    <sheet name="Statut juridique" sheetId="1" r:id="rId2"/>
    <sheet name="Otex" sheetId="2" r:id="rId3"/>
    <sheet name="SAU" sheetId="3" r:id="rId4"/>
    <sheet name="Âge" sheetId="4" r:id="rId5"/>
    <sheet name="Main-d'oeuvre perm." sheetId="5" r:id="rId6"/>
    <sheet name="Main-d'oeuvre perm. (suite)" sheetId="6" r:id="rId7"/>
    <sheet name="Volume de travail" sheetId="7" r:id="rId8"/>
    <sheet name="Lisez-moi" sheetId="8" r:id="rId9"/>
    <sheet name="Glossaire" sheetId="9" r:id="rId10"/>
    <sheet name="Nomenclature OTEX" sheetId="10" r:id="rId11"/>
  </sheets>
  <externalReferences>
    <externalReference r:id="rId12"/>
    <externalReference r:id="rId13"/>
    <externalReference r:id="rId14"/>
    <externalReference r:id="rId15"/>
  </externalReferences>
  <definedNames>
    <definedName name="HTML_1">#REF!</definedName>
    <definedName name="HTML_all">#REF!</definedName>
    <definedName name="HTML_tables">#REF!</definedName>
    <definedName name="_xlnm.Print_Titles" localSheetId="10">'Nomenclature OTEX'!$3:$3</definedName>
    <definedName name="_xlnm.Print_Area" localSheetId="8">'Lisez-moi'!$A$1:$E$33</definedName>
    <definedName name="_xlnm.Print_Area" localSheetId="10">'Nomenclature OTEX'!$A$1:$F$66</definedName>
    <definedName name="_xlnm.Print_Area" localSheetId="7">'Volume de travail'!$A$1:$DW$15</definedName>
  </definedNames>
  <calcPr calcId="162913"/>
</workbook>
</file>

<file path=xl/calcChain.xml><?xml version="1.0" encoding="utf-8"?>
<calcChain xmlns="http://schemas.openxmlformats.org/spreadsheetml/2006/main">
  <c r="BH40" i="1" l="1"/>
  <c r="BD40" i="1"/>
  <c r="AZ40" i="1"/>
  <c r="AV40" i="1"/>
  <c r="BH39" i="1"/>
  <c r="BD39" i="1"/>
  <c r="AZ39" i="1"/>
  <c r="AV39" i="1"/>
  <c r="BH34" i="1" l="1"/>
  <c r="BH33" i="1"/>
  <c r="BD34" i="1"/>
  <c r="BD33" i="1"/>
  <c r="AZ34" i="1"/>
  <c r="AZ33" i="1"/>
  <c r="AV34" i="1"/>
  <c r="AV33" i="1"/>
  <c r="BH28" i="1" l="1"/>
  <c r="BH27" i="1"/>
  <c r="BD27" i="1"/>
  <c r="BD28" i="1"/>
  <c r="AZ28" i="1"/>
  <c r="AZ27" i="1"/>
  <c r="AV28" i="1"/>
  <c r="AV27" i="1"/>
  <c r="BH22" i="1" l="1"/>
  <c r="BH21" i="1"/>
  <c r="BD22" i="1"/>
  <c r="BD21" i="1"/>
  <c r="AZ22" i="1"/>
  <c r="AZ21" i="1"/>
  <c r="AV23" i="1"/>
  <c r="AV22" i="1"/>
  <c r="AV21" i="1"/>
  <c r="X22" i="1" l="1"/>
  <c r="X21" i="1"/>
  <c r="T22" i="1"/>
  <c r="T21" i="1"/>
  <c r="H22" i="1"/>
  <c r="H21" i="1"/>
  <c r="BH16" i="1" l="1"/>
  <c r="BH15" i="1"/>
  <c r="BD16" i="1"/>
  <c r="BD15" i="1"/>
  <c r="AZ16" i="1"/>
  <c r="AZ15" i="1"/>
  <c r="AV16" i="1"/>
  <c r="AV15" i="1"/>
  <c r="AR16" i="1"/>
  <c r="AR15" i="1"/>
  <c r="AN16" i="1"/>
  <c r="AN15" i="1"/>
  <c r="AJ16" i="1"/>
  <c r="AJ15" i="1"/>
  <c r="AF16" i="1"/>
  <c r="AF15" i="1"/>
  <c r="AB16" i="1"/>
  <c r="AB15" i="1"/>
  <c r="AA16" i="1"/>
  <c r="AA15" i="1"/>
  <c r="Z16" i="1"/>
  <c r="Z15" i="1"/>
  <c r="Y16" i="1"/>
  <c r="Y15" i="1"/>
  <c r="X16" i="1" l="1"/>
  <c r="T15" i="1"/>
  <c r="X15" i="1"/>
  <c r="T16" i="1"/>
  <c r="H15" i="1"/>
  <c r="H16" i="1"/>
  <c r="BH10" i="1"/>
  <c r="BH9" i="1"/>
  <c r="BD10" i="1"/>
  <c r="BD9" i="1"/>
  <c r="AZ9" i="1"/>
  <c r="AZ10" i="1"/>
  <c r="AV10" i="1"/>
  <c r="AV9" i="1"/>
  <c r="Y9" i="1"/>
  <c r="X9" i="1" l="1"/>
</calcChain>
</file>

<file path=xl/sharedStrings.xml><?xml version="1.0" encoding="utf-8"?>
<sst xmlns="http://schemas.openxmlformats.org/spreadsheetml/2006/main" count="1111" uniqueCount="335">
  <si>
    <t>Ensemble des exploitations (hors pacages collectifs)</t>
  </si>
  <si>
    <t>Petites exploitations</t>
  </si>
  <si>
    <t>Moyennes et grandes exploitations</t>
  </si>
  <si>
    <t>Exploitations</t>
  </si>
  <si>
    <t>Superficie agricole utilisée (ha)</t>
  </si>
  <si>
    <t>Production brute standard (millier d'euros)</t>
  </si>
  <si>
    <t>Géographie</t>
  </si>
  <si>
    <t>Superficie agricole utilisée (tranche)</t>
  </si>
  <si>
    <t>FR métro - France métropolitaine</t>
  </si>
  <si>
    <t>Ensemble</t>
  </si>
  <si>
    <t>Exploitation individuelle</t>
  </si>
  <si>
    <t>Groupement agricole d'exploitation en commun (Gaec)</t>
  </si>
  <si>
    <t>Exploitation agricole à responsabilité limitée (EARL) avec chef d'exploitation seul</t>
  </si>
  <si>
    <t>EARL avec plusieurs coexploitants</t>
  </si>
  <si>
    <t>Statut autre qu'individuel, Gaec, EARL</t>
  </si>
  <si>
    <t>53 - Région Bretagne</t>
  </si>
  <si>
    <t>22 - Côtes-d'Armor</t>
  </si>
  <si>
    <t>S</t>
  </si>
  <si>
    <t>29 - Finistère</t>
  </si>
  <si>
    <t>35 - Ille-et-Vilaine</t>
  </si>
  <si>
    <t>56 - Morbihan</t>
  </si>
  <si>
    <t>Orientation technico-économique (OTEX)</t>
  </si>
  <si>
    <t>Grandes cultures (Otex 15, 16)</t>
  </si>
  <si>
    <t>Maraîchage et horticulture (Otex 21, 22)</t>
  </si>
  <si>
    <t>Viticulture (Otex 35)</t>
  </si>
  <si>
    <t>Cultures fruitières et autres cultures permanentes (Otex 36, 37, 38)</t>
  </si>
  <si>
    <t>Bovins lait (Otex 45)</t>
  </si>
  <si>
    <t>Bovins viande (Otex 46)</t>
  </si>
  <si>
    <t>Bovins mixte (Otex 47)</t>
  </si>
  <si>
    <t>Ovins, caprins et autres herbivores (Otex 48)</t>
  </si>
  <si>
    <t>Elevages hors sol (Otex 51, 52, 53, 74)</t>
  </si>
  <si>
    <t>Polyculture, polyélevage, autres (Otex 61, 73, 83, 84, 90)</t>
  </si>
  <si>
    <t>Moins de 20 hectares (ha) y compris sans SAU</t>
  </si>
  <si>
    <t>De 20 à moins de 50 ha</t>
  </si>
  <si>
    <t>De 50 à moins de 100 ha</t>
  </si>
  <si>
    <t>De 100 à moins de 200 ha</t>
  </si>
  <si>
    <t>200 ha ou plus</t>
  </si>
  <si>
    <t>Âge du chef d'exp. ou du premier coexp. (tranche)</t>
  </si>
  <si>
    <t>Moins de 40 ans</t>
  </si>
  <si>
    <t>De 40 à 49 ans</t>
  </si>
  <si>
    <t>De 50 à 59 ans</t>
  </si>
  <si>
    <t>60 ans ou plus</t>
  </si>
  <si>
    <t>Nombre d'exploitations</t>
  </si>
  <si>
    <t>Nombre de personnes</t>
  </si>
  <si>
    <t>Lien avec l'exploitation</t>
  </si>
  <si>
    <t>Chefs d'exploitation et coexploitants</t>
  </si>
  <si>
    <t>Conjoints non coexploitants actifs sur l'exploitation</t>
  </si>
  <si>
    <t>Autres actifs familiaux</t>
  </si>
  <si>
    <t>Salariés permanents hors famille</t>
  </si>
  <si>
    <t>Caractéristique des personnes</t>
  </si>
  <si>
    <t>Chefs d'exploitation et coexploitants - Hommes</t>
  </si>
  <si>
    <t>Chefs d'exploitation et coexploitants - Femmes</t>
  </si>
  <si>
    <t>Chefs d'exploitation et coexploitants - Moins de 40 ans</t>
  </si>
  <si>
    <t>Chefs d'exploitation et coexploitants - De 40 ans à 60 ans</t>
  </si>
  <si>
    <t>Chefs d'exploitation et coexploitants - 60 ans ou plus</t>
  </si>
  <si>
    <t>Chefs d'exploitation et coexploitants - Pluriactifs</t>
  </si>
  <si>
    <t>Salariés permanents hors famille - Hommes</t>
  </si>
  <si>
    <t>Salariés permanents hors famille - Femmes</t>
  </si>
  <si>
    <t>Salariés permanents hors famille - Moins de 40 ans</t>
  </si>
  <si>
    <t>Salariés permanents hors famille - 40 ans ou plus</t>
  </si>
  <si>
    <t>micro exploitations</t>
  </si>
  <si>
    <t>Production brute standard (en millier d'euros)</t>
  </si>
  <si>
    <t>nd</t>
  </si>
  <si>
    <t>-</t>
  </si>
  <si>
    <t>ET</t>
  </si>
  <si>
    <t>Source : Agreste – recensements agricoles, données définitives.</t>
  </si>
  <si>
    <t>STATUT JURIDIQUE</t>
  </si>
  <si>
    <t xml:space="preserve">Avertissement : </t>
  </si>
  <si>
    <t>Aucune question ne porte sur les résultats financiers, ni sur le revenu des agriculteurs.</t>
  </si>
  <si>
    <t>DRAAF BRETAGNE - SRISE</t>
  </si>
  <si>
    <t>OTEX</t>
  </si>
  <si>
    <t xml:space="preserve"> Le nombre d'exploitations</t>
  </si>
  <si>
    <r>
      <rPr>
        <b/>
        <sz val="12"/>
        <color rgb="FFFF0000"/>
        <rFont val="Calibri"/>
        <family val="2"/>
        <scheme val="minor"/>
      </rPr>
      <t xml:space="preserve">Nombre d'exploitations </t>
    </r>
    <r>
      <rPr>
        <b/>
        <sz val="12"/>
        <color theme="1"/>
        <rFont val="Calibri"/>
        <family val="2"/>
        <scheme val="minor"/>
      </rPr>
      <t>utilisant du travail familial salarié</t>
    </r>
  </si>
  <si>
    <r>
      <rPr>
        <b/>
        <sz val="12"/>
        <color rgb="FFFF0000"/>
        <rFont val="Calibri"/>
        <family val="2"/>
        <scheme val="minor"/>
      </rPr>
      <t>Nombre d'exploitations</t>
    </r>
    <r>
      <rPr>
        <b/>
        <sz val="12"/>
        <color theme="1"/>
        <rFont val="Calibri"/>
        <family val="2"/>
        <scheme val="minor"/>
      </rPr>
      <t xml:space="preserve"> ayant recours au travail salarié permanent hors famille</t>
    </r>
  </si>
  <si>
    <r>
      <rPr>
        <b/>
        <sz val="12"/>
        <color indexed="10"/>
        <rFont val="Calibri"/>
        <family val="2"/>
        <scheme val="minor"/>
      </rPr>
      <t>Nombre d'exploitatio</t>
    </r>
    <r>
      <rPr>
        <b/>
        <sz val="12"/>
        <color rgb="FFFF0000"/>
        <rFont val="Calibri"/>
        <family val="2"/>
        <scheme val="minor"/>
      </rPr>
      <t>ns</t>
    </r>
    <r>
      <rPr>
        <b/>
        <sz val="12"/>
        <rFont val="Calibri"/>
        <family val="2"/>
        <scheme val="minor"/>
      </rPr>
      <t xml:space="preserve"> ayant recours au travail saisonnier</t>
    </r>
  </si>
  <si>
    <r>
      <rPr>
        <b/>
        <sz val="12"/>
        <color indexed="10"/>
        <rFont val="Calibri"/>
        <family val="2"/>
        <scheme val="minor"/>
      </rPr>
      <t>Nombre d'exploitation</t>
    </r>
    <r>
      <rPr>
        <b/>
        <sz val="12"/>
        <color rgb="FFFF0000"/>
        <rFont val="Calibri"/>
        <family val="2"/>
        <scheme val="minor"/>
      </rPr>
      <t>s</t>
    </r>
    <r>
      <rPr>
        <b/>
        <sz val="12"/>
        <rFont val="Calibri"/>
        <family val="2"/>
        <scheme val="minor"/>
      </rPr>
      <t xml:space="preserve"> ayant recours au travail des ETa ou aux Cuma</t>
    </r>
  </si>
  <si>
    <r>
      <rPr>
        <b/>
        <sz val="12"/>
        <color rgb="FFFF0000"/>
        <rFont val="Calibri"/>
        <family val="2"/>
        <scheme val="minor"/>
      </rPr>
      <t xml:space="preserve">Nombre d'exploitations </t>
    </r>
    <r>
      <rPr>
        <b/>
        <sz val="12"/>
        <rFont val="Calibri"/>
        <family val="2"/>
        <scheme val="minor"/>
      </rPr>
      <t>utilisant du travail familial salarié</t>
    </r>
  </si>
  <si>
    <r>
      <rPr>
        <b/>
        <sz val="12"/>
        <color rgb="FFFF0000"/>
        <rFont val="Calibri"/>
        <family val="2"/>
        <scheme val="minor"/>
      </rPr>
      <t>Nombre d'exploitations</t>
    </r>
    <r>
      <rPr>
        <b/>
        <sz val="12"/>
        <rFont val="Calibri"/>
        <family val="2"/>
        <scheme val="minor"/>
      </rPr>
      <t xml:space="preserve"> ayant recours au travail salarié permanent hors famille</t>
    </r>
  </si>
  <si>
    <r>
      <rPr>
        <b/>
        <sz val="12"/>
        <color rgb="FFFF0000"/>
        <rFont val="Calibri"/>
        <family val="2"/>
        <scheme val="minor"/>
      </rPr>
      <t>Nombre d'exploitations</t>
    </r>
    <r>
      <rPr>
        <b/>
        <sz val="12"/>
        <rFont val="Calibri"/>
        <family val="2"/>
        <scheme val="minor"/>
      </rPr>
      <t xml:space="preserve"> ayant recours au travail saisonnier</t>
    </r>
  </si>
  <si>
    <r>
      <rPr>
        <b/>
        <sz val="12"/>
        <color rgb="FFFF0000"/>
        <rFont val="Calibri"/>
        <family val="2"/>
        <scheme val="minor"/>
      </rPr>
      <t>Nombre d'exploitations</t>
    </r>
    <r>
      <rPr>
        <b/>
        <sz val="12"/>
        <rFont val="Calibri"/>
        <family val="2"/>
        <scheme val="minor"/>
      </rPr>
      <t xml:space="preserve"> ayant recours au travail des ETa ou aux Cuma</t>
    </r>
  </si>
  <si>
    <t>Correspond au travail d’une personne à plein temps pendant une année entière soit 225 jours par an.</t>
  </si>
  <si>
    <t>ha</t>
  </si>
  <si>
    <t>hectare</t>
  </si>
  <si>
    <t>Unité de surface valant 10 000 m².</t>
  </si>
  <si>
    <t>Orientation technico-économique</t>
  </si>
  <si>
    <t>La contribution de chaque culture et cheptel à la PBS permet de classer les exploitations selon leur spécialisation (ou orientation technico-économique-Otex). Une exploitation est considérée comme spécialisée dans une production quand au moins deux tiers de sa PBS est générée par cette production.</t>
  </si>
  <si>
    <t>PBS</t>
  </si>
  <si>
    <t>Production brute standard</t>
  </si>
  <si>
    <t>SAU</t>
  </si>
  <si>
    <t>« micro », les exploitations dont la PBS est inférieure à 25 000 euros ;</t>
  </si>
  <si>
    <t>« petite », celles dont la PBS est comprise entre 25 000 et 100 000 euros ;</t>
  </si>
  <si>
    <t>« moyenne » celles avec une PBS comprise entre 100 000 et 250 000 euros ;</t>
  </si>
  <si>
    <t>« grande » celles de plus de 250 000 euros de PBS.</t>
  </si>
  <si>
    <t>Précisions sur les indicateurs</t>
  </si>
  <si>
    <t>En 2020, la classification en dimension économique a été revue, afin de mieux refléter la répartition des exploitations selon leur PBS. Les exploitations sont désormais classées en quatre catégories de taille, contre trois auparavant.</t>
  </si>
  <si>
    <r>
      <t>La </t>
    </r>
    <r>
      <rPr>
        <b/>
        <sz val="12"/>
        <color rgb="FF404040"/>
        <rFont val="Calibri"/>
        <family val="2"/>
        <scheme val="minor"/>
      </rPr>
      <t>production brute standard</t>
    </r>
    <r>
      <rPr>
        <sz val="12"/>
        <color rgb="FF404040"/>
        <rFont val="Calibri"/>
        <family val="2"/>
        <scheme val="minor"/>
      </rPr>
      <t> (PBS), par un jeu de coefficients attribués aux cultures et aux cheptels déclarés, donne une valeur au potentiel de production des exploitations. Cette PBS est une production potentielle de chacune des exploitations, calculée selon les prix et rendements d’une année donnée. Les coefficients de PBS représentent la valeur de la production potentielle par hectare ou par tête d’animal présent hors toute aide. Ils sont exprimés en euros. Leur valeur est régionalisée lorsque c’est possible. Ces coefficients sont volontairement structurels, calculés en moyenne sur cinq années. Il ne s'agit ni d'un indicateur de revenu, ni d'un indicateur de chiffre d'affaires.
En 2020, la classification en dimension économique a été revue, afin de mieux refléter la répartition des exploitations selon leur PBS. Les exploitations sont désormais classées en quatre catégories de taille, contre trois auparavant.
Elle permet de classer les exploitations en différentes tailles économiques : « micro » (moins de 25 000 euros de PBS), « petite » (entre 25 000 et 100 000 euros), « moyenne » (plus de 100 000 euros) voire « grande » (plus de 250 000 euros).</t>
    </r>
  </si>
  <si>
    <t>Définition</t>
  </si>
  <si>
    <t>Elle comprend les terres arables, la superficie toujours en herbe (STH) et les cultures permanentes. Unité de surface en ha</t>
  </si>
  <si>
    <t>Les données 2010 de ce fichier peuvent donc différer des données 2010 des nouvelles séries Agreste car les coefficients de la « PBS 2017 » ont été appliqués aux résultats du recensement agricole 2010 (en lieu et place des coefficients de 2007 utilisés au moment de la diffusion des résultats de ce recensement).</t>
  </si>
  <si>
    <t> La surface agricole utile ( SAU) en ha</t>
  </si>
  <si>
    <t>Dans les séries de 1970 à 2010 (à partir des coefficients « PBS 2007 »), sont considérées :</t>
  </si>
  <si>
    <t>« petite », les exploitations dont la PBS est inférieure à 25 000 euros ;</t>
  </si>
  <si>
    <t>« moyenne », celles dont la PBS est comprise entre 25 000 et 100 000 euros ;</t>
  </si>
  <si>
    <t>« grande » celles de plus de 100 000 euros de PBS.</t>
  </si>
  <si>
    <t>OTEFDA</t>
  </si>
  <si>
    <t>Orientation agrégée</t>
  </si>
  <si>
    <t xml:space="preserve">OTEFDD </t>
  </si>
  <si>
    <t>Orientation détaillée</t>
  </si>
  <si>
    <t xml:space="preserve">OTE64 </t>
  </si>
  <si>
    <t>Orientation en 64 postes</t>
  </si>
  <si>
    <t>1516</t>
  </si>
  <si>
    <t>Exploitations spécialisées en grandes cultures</t>
  </si>
  <si>
    <t>1500</t>
  </si>
  <si>
    <t>Céréales et/ou oléoprotéagineuses</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</si>
  <si>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</si>
  <si>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</si>
  <si>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</si>
  <si>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</si>
  <si>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</si>
  <si>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</si>
  <si>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1600</t>
  </si>
  <si>
    <t>Autres grandes cultures</t>
  </si>
  <si>
    <t>1610</t>
  </si>
  <si>
    <t>Exploitations spécialisées en culture de plantes sarclées</t>
  </si>
  <si>
    <t>1620</t>
  </si>
  <si>
    <t>Exploitations combinant céréales, plantes oléagineuses et protéagineuses et culture de plantes sarclées</t>
  </si>
  <si>
    <t>1630</t>
  </si>
  <si>
    <t>Exploitations spécialisées en culture de légumes frais de plein champ</t>
  </si>
  <si>
    <t>1640</t>
  </si>
  <si>
    <t>Exploitations spécialisées en culture de tabac</t>
  </si>
  <si>
    <t>1660</t>
  </si>
  <si>
    <t>Exploitations avec combinaison de diverses grandes cultures</t>
  </si>
  <si>
    <t>2829</t>
  </si>
  <si>
    <t>Exploitations spécialisées en maraîchage ou horticulture</t>
  </si>
  <si>
    <t>2800</t>
  </si>
  <si>
    <t>Légumes ou champignons</t>
  </si>
  <si>
    <t>2811</t>
  </si>
  <si>
    <t>Exploitations spécialisées en culture de légumes d'intérieur</t>
  </si>
  <si>
    <t>2821</t>
  </si>
  <si>
    <t>Exploitations spécialisées en culture de légumes de plein air</t>
  </si>
  <si>
    <t>2831</t>
  </si>
  <si>
    <t>Exploitations spécialisées dans la culture de champignons</t>
  </si>
  <si>
    <t>2900</t>
  </si>
  <si>
    <t>Fleurs et/ou horticulture diverse</t>
  </si>
  <si>
    <t>2912</t>
  </si>
  <si>
    <t>Exploitations spécialisées en floriculture et culture de plantes ornementales d'intérieur</t>
  </si>
  <si>
    <t>2913</t>
  </si>
  <si>
    <t>Exploitations spécialisées en horticulture mixte d'intérieur</t>
  </si>
  <si>
    <t>2922</t>
  </si>
  <si>
    <t>Exploitations spécialisées en floriculture et culture de plantes ornementales de plein air</t>
  </si>
  <si>
    <t>2923</t>
  </si>
  <si>
    <t>Exploitations spécialisées en horticulture mixte de plein air</t>
  </si>
  <si>
    <t>2932</t>
  </si>
  <si>
    <t>Pépinières spécialisées</t>
  </si>
  <si>
    <t>2933</t>
  </si>
  <si>
    <t>Différents types d'horticulture</t>
  </si>
  <si>
    <t>3500</t>
  </si>
  <si>
    <t>Exploitations spécialisées en viticulture</t>
  </si>
  <si>
    <t>Viticulture</t>
  </si>
  <si>
    <t>3511</t>
  </si>
  <si>
    <t>Exploitations  vinicoles spécialisées dans la production  de vins de qualité bénéficiant d'une AOP</t>
  </si>
  <si>
    <t>3512</t>
  </si>
  <si>
    <t>Exploitations vinicoles spécialisées dans la production des vins de qualité bénéficiant d'une IGP</t>
  </si>
  <si>
    <t>3513</t>
  </si>
  <si>
    <t>Exploitations vinicoles spécialisées dans la productiondes vins de qualité AOP et IGP</t>
  </si>
  <si>
    <t>3520</t>
  </si>
  <si>
    <t>Exploitations spécialisées vinicoles produisant des vins autres que des vins de qualité</t>
  </si>
  <si>
    <t>3530</t>
  </si>
  <si>
    <t>Exploitations spécialisées dans la production de raisins de table</t>
  </si>
  <si>
    <t>3540</t>
  </si>
  <si>
    <t>Autres vignobles</t>
  </si>
  <si>
    <t>3900</t>
  </si>
  <si>
    <t>Exploitations spécialisées en cultures fruitières ou autres cultures permanentes</t>
  </si>
  <si>
    <t>Fruits ou autres cultures permanentes</t>
  </si>
  <si>
    <t>3610</t>
  </si>
  <si>
    <t>Exploitations fruitières spécialisées (à l'exception des agrumes, des fruits tropicaux et des fruits à coque)</t>
  </si>
  <si>
    <t>3620</t>
  </si>
  <si>
    <t>Exploitations agrumicoles spécialisées</t>
  </si>
  <si>
    <t>3630</t>
  </si>
  <si>
    <t>Exploitations spécialisées dans la production de fruits à coque</t>
  </si>
  <si>
    <t>3640</t>
  </si>
  <si>
    <t>Exploitations spécialisées dans la production de fruits tropicaux</t>
  </si>
  <si>
    <t>3650</t>
  </si>
  <si>
    <t>Exploitations spécialisées dans la production de fruits, agrumes, fruits tropicaux et fruits à coque: production mixte</t>
  </si>
  <si>
    <t>3700</t>
  </si>
  <si>
    <t>Exploitations oléicoles spécialisées</t>
  </si>
  <si>
    <t>3800</t>
  </si>
  <si>
    <t>Exploitations avec diverses combinaisons de cultures permanentes</t>
  </si>
  <si>
    <t>4500</t>
  </si>
  <si>
    <t>Exploitations bovines spécialisées — orientation lait</t>
  </si>
  <si>
    <t>Bovins lait</t>
  </si>
  <si>
    <t>4600</t>
  </si>
  <si>
    <t>Exploitations bovines spécialisées — orientation élevage et viande</t>
  </si>
  <si>
    <t>Bovins viande</t>
  </si>
  <si>
    <t>4700</t>
  </si>
  <si>
    <t>Exploitations bovines — lait, élevage et viande combinés</t>
  </si>
  <si>
    <t>Bovins mixte</t>
  </si>
  <si>
    <t>4800</t>
  </si>
  <si>
    <t>Exploitations avec ovins et/ou  caprins, et/ou autres herbivores</t>
  </si>
  <si>
    <t>4813</t>
  </si>
  <si>
    <t>Ovins ou caprins</t>
  </si>
  <si>
    <t>4810</t>
  </si>
  <si>
    <t>Exploitations ovines spécialisées</t>
  </si>
  <si>
    <t>4820</t>
  </si>
  <si>
    <t>Exploitations avec ovins et bovins combinés</t>
  </si>
  <si>
    <t>4830</t>
  </si>
  <si>
    <t>Exploitations caprines spécialisées</t>
  </si>
  <si>
    <t>4840</t>
  </si>
  <si>
    <t>Equidés et/ou autres herbivores</t>
  </si>
  <si>
    <t>Exploitations d'équidés et/ou autres herbivores</t>
  </si>
  <si>
    <t>5074</t>
  </si>
  <si>
    <t xml:space="preserve">Exploitations spécialisées en porcins et/ou volailles </t>
  </si>
  <si>
    <t>5100</t>
  </si>
  <si>
    <t xml:space="preserve">Porcins </t>
  </si>
  <si>
    <t>5110</t>
  </si>
  <si>
    <t>Exploitations spécialisées porcins d'élevage</t>
  </si>
  <si>
    <t>5120</t>
  </si>
  <si>
    <t>Exploitations spécialisées porcins d'engraissement</t>
  </si>
  <si>
    <t>5130</t>
  </si>
  <si>
    <t>Exploitations combinant l'élevage et l'engraissement de porcins</t>
  </si>
  <si>
    <t>5200</t>
  </si>
  <si>
    <t xml:space="preserve">Volailles   </t>
  </si>
  <si>
    <t>5210</t>
  </si>
  <si>
    <t>Exploitations spécialisées poules pondeuses</t>
  </si>
  <si>
    <t>5220</t>
  </si>
  <si>
    <t>Exploitations spécialisées volailles de chair</t>
  </si>
  <si>
    <t>5230</t>
  </si>
  <si>
    <t>Exploitations combinant poules pondeuses et volailles de chair</t>
  </si>
  <si>
    <t>5374</t>
  </si>
  <si>
    <t>Combinaisons de granivores (porcins, volailles)</t>
  </si>
  <si>
    <t>5300</t>
  </si>
  <si>
    <t>Exploitations avec diverses combinaisons de granivores</t>
  </si>
  <si>
    <t>7410</t>
  </si>
  <si>
    <t>Exploitations de polyélevage, granivores et bovins laitiers combinés</t>
  </si>
  <si>
    <t>7420</t>
  </si>
  <si>
    <t>Exploitations de polyélevage: granivores et herbivores autres que laitiers</t>
  </si>
  <si>
    <t>6184</t>
  </si>
  <si>
    <t>Exploitations de polyculture et/ou polyélevage</t>
  </si>
  <si>
    <t>Polyculture et/ou  polyélevage</t>
  </si>
  <si>
    <t>6110</t>
  </si>
  <si>
    <t>Horticulture et cultures permanentes combinées</t>
  </si>
  <si>
    <t>6120</t>
  </si>
  <si>
    <t>Exploitations combinant grandes cultures et horticulture</t>
  </si>
  <si>
    <t>6130</t>
  </si>
  <si>
    <t>Exploitations combinant grandes cultures et vignes</t>
  </si>
  <si>
    <t>6140</t>
  </si>
  <si>
    <t>Exploitations combinant grandes cultures et cultures permanentes</t>
  </si>
  <si>
    <t>6150</t>
  </si>
  <si>
    <t>Exploitations de polyculture à orientation grandes cultures</t>
  </si>
  <si>
    <t>6160</t>
  </si>
  <si>
    <t>Autres exploitations de polyculture</t>
  </si>
  <si>
    <t>7310</t>
  </si>
  <si>
    <t>Exploitations de polyélevage à orientation laitière</t>
  </si>
  <si>
    <t>7320</t>
  </si>
  <si>
    <t>Exploitations de polyélevage à orientation herbivores autres que laitiers</t>
  </si>
  <si>
    <t>8310</t>
  </si>
  <si>
    <t>Exploitations mixtes combinant grandes cultures avec bovins laitiers</t>
  </si>
  <si>
    <t>8320</t>
  </si>
  <si>
    <t>Exploitations mixtes combinant bovins laitiers avec grandes cultures</t>
  </si>
  <si>
    <t>8330</t>
  </si>
  <si>
    <t>Exploitations mixtes combinant grandes cultures avec herbivores non laitiers</t>
  </si>
  <si>
    <t>8340</t>
  </si>
  <si>
    <t>Exploitations mixtes combinant herbivores non laitiers avec grandes cultures</t>
  </si>
  <si>
    <t>8410</t>
  </si>
  <si>
    <t>Exploitations mixtes combinant grandes cultures et granivores</t>
  </si>
  <si>
    <t>8420</t>
  </si>
  <si>
    <t>Exploitations mixtes avec cultures permanentes et herbivores</t>
  </si>
  <si>
    <t>8430</t>
  </si>
  <si>
    <t>Exploitations apicoles</t>
  </si>
  <si>
    <t>8440</t>
  </si>
  <si>
    <t>Exploitations avec diverses cultures et élevages mixtes</t>
  </si>
  <si>
    <t>9000</t>
  </si>
  <si>
    <t>Exploitations non classées</t>
  </si>
  <si>
    <t>Non classées</t>
  </si>
  <si>
    <t>Superficie agricole utilisée</t>
  </si>
  <si>
    <t>Ainsi, à partir de 2020, sont considérées :</t>
  </si>
  <si>
    <t>Notes : nd : non disponible dans le questionnaire RA 2020</t>
  </si>
  <si>
    <t>Champ : France entière, y compris Mayotte en 2020. Bretagne, Côtes-d'Armor, Finistère, Ille-et-Vilaine, Morbihan. Hors structures gérant des pacages collectifs. Les données sont localisées au siège de l'exploitation agricole.</t>
  </si>
  <si>
    <t>Pour le recensement agricole 2020, les coefficients utilisés pour le calcul de la PBS résultent des valeurs moyennes des rendements et des prix observés sur la période 2015 à 2019 (« PBS 2017 »). 
Concernant les caractéristiques générales par dimension économique, les résultats présentées pour 2020 ne sont pas comparables avec ceux des recensements agricoles précédents (séries de 1970 à 2010) calculés à l'époque à partir du coefficient « PBS 2007 ».</t>
  </si>
  <si>
    <t>Série chronologique 1970-2020 - Série historique des recensements sur 50 ans</t>
  </si>
  <si>
    <t> Les caractéristiques des exploitations par dimension économique</t>
  </si>
  <si>
    <t>Sigle</t>
  </si>
  <si>
    <t>Signification</t>
  </si>
  <si>
    <t>Micro-exploitations</t>
  </si>
  <si>
    <t>Titre de l'onglet</t>
  </si>
  <si>
    <t>Modalités détaillées dans l'onglet</t>
  </si>
  <si>
    <r>
      <t>Les données 1970, 1979, 1988, 2000 et 2010 de ce fichier sont extraites des</t>
    </r>
    <r>
      <rPr>
        <b/>
        <sz val="12"/>
        <rFont val="Calibri"/>
        <family val="2"/>
      </rPr>
      <t xml:space="preserve"> séries anciennes</t>
    </r>
    <r>
      <rPr>
        <sz val="12"/>
        <rFont val="Calibri"/>
        <family val="2"/>
      </rPr>
      <t xml:space="preserve"> de 1970 à 2010, et sont calculées </t>
    </r>
    <r>
      <rPr>
        <b/>
        <sz val="12"/>
        <rFont val="Calibri"/>
        <family val="2"/>
      </rPr>
      <t>à partir des coefficients de 2007 (« PBS 2007 »).</t>
    </r>
  </si>
  <si>
    <r>
      <t xml:space="preserve">Les recensements agricoles, </t>
    </r>
    <r>
      <rPr>
        <sz val="12"/>
        <rFont val="Calibri"/>
        <family val="2"/>
      </rPr>
      <t>enquêtes décennales, fournissent un portrait instantané et complet du secteur de l’économie agricole. L’ensemble des exploitations agricoles y compris les plus petites sont concernées.</t>
    </r>
  </si>
  <si>
    <r>
      <t>Le recensement agricole permet d’avoir une vision précise et exhaustive de l’agriculture à une échelle géographique fine et d’en analyser ses évolutions. Sont interrogées l’ensemble des exploitations agricoles, à savoir toute unité économique répondant aux critères suivants :
-</t>
    </r>
    <r>
      <rPr>
        <b/>
        <sz val="12"/>
        <rFont val="Calibri"/>
        <family val="2"/>
      </rPr>
      <t xml:space="preserve"> avoir une activité agricole</t>
    </r>
    <r>
      <rPr>
        <sz val="12"/>
        <rFont val="Calibri"/>
        <family val="2"/>
      </rPr>
      <t xml:space="preserve"> soit de production, soit de maintien des terres dans de bonnes conditions agricoles et environnementales ;
- </t>
    </r>
    <r>
      <rPr>
        <b/>
        <sz val="12"/>
        <rFont val="Calibri"/>
        <family val="2"/>
      </rPr>
      <t>atteindre une dimension minimale</t>
    </r>
    <r>
      <rPr>
        <sz val="12"/>
        <rFont val="Calibri"/>
        <family val="2"/>
      </rPr>
      <t xml:space="preserve">, soit 1 hectare de surface agricole utilisée, soit 20 ares de cultures spécialisées, soit une production supérieure à un seuil (1 vache, 6 brebis mères…) ;
- </t>
    </r>
    <r>
      <rPr>
        <b/>
        <sz val="12"/>
        <rFont val="Calibri"/>
        <family val="2"/>
      </rPr>
      <t xml:space="preserve">avoir une gestion courante indépendante </t>
    </r>
    <r>
      <rPr>
        <sz val="12"/>
        <rFont val="Calibri"/>
        <family val="2"/>
      </rPr>
      <t xml:space="preserve">de toute autre unité. L’existence d’une immatriculation au répertoire des entreprises et des établissements Sirène ou d’un identifiant de demande d’aide de la politique agricole commune (PAC) présume de l’indépendance de gestion.
</t>
    </r>
    <r>
      <rPr>
        <b/>
        <sz val="12"/>
        <rFont val="Calibri"/>
        <family val="2"/>
      </rPr>
      <t>Le recensement agricole de 2020</t>
    </r>
    <r>
      <rPr>
        <sz val="12"/>
        <rFont val="Calibri"/>
        <family val="2"/>
      </rPr>
      <t xml:space="preserve"> s’est déroulé d’octobre 2020 à avril 2021. Les résultats portent sur la campagne agricole 2019-2020. 
Il fait suite aux recensements de 1970, 1979, 1988, 2000 et 2010. C’est la plus importante opération statistique du ministère de l’agriculture, avec plus de 400 000 exploitations enquêtées en 2020.</t>
    </r>
  </si>
  <si>
    <r>
      <rPr>
        <b/>
        <sz val="12"/>
        <color theme="1"/>
        <rFont val="Calibri"/>
        <family val="2"/>
        <scheme val="minor"/>
      </rPr>
      <t>mise à jour</t>
    </r>
    <r>
      <rPr>
        <sz val="12"/>
        <color theme="1"/>
        <rFont val="Calibri"/>
        <family val="2"/>
        <scheme val="minor"/>
      </rPr>
      <t xml:space="preserve"> le 29/04/2025</t>
    </r>
  </si>
  <si>
    <r>
      <t xml:space="preserve">Source : </t>
    </r>
    <r>
      <rPr>
        <sz val="12"/>
        <color rgb="FF000000"/>
        <rFont val="Calibri"/>
        <family val="2"/>
        <scheme val="minor"/>
      </rPr>
      <t>Agreste,  recensements agricoles 1970, 1979, 1988, 2000, 2010 et 2020</t>
    </r>
  </si>
  <si>
    <r>
      <t xml:space="preserve">Champ: </t>
    </r>
    <r>
      <rPr>
        <sz val="12"/>
        <color rgb="FF000000"/>
        <rFont val="Calibri"/>
        <family val="2"/>
        <scheme val="minor"/>
      </rPr>
      <t>exploitations agricoles  dont le siège est localisé dans le territoire</t>
    </r>
  </si>
  <si>
    <r>
      <rPr>
        <b/>
        <sz val="12"/>
        <rFont val="Calibri"/>
        <family val="2"/>
        <scheme val="minor"/>
      </rPr>
      <t>Géographie :</t>
    </r>
    <r>
      <rPr>
        <sz val="12"/>
        <rFont val="Calibri"/>
        <family val="2"/>
        <scheme val="minor"/>
      </rPr>
      <t xml:space="preserve"> France, Bretagne, Côtes d'Armor, Finistère, Ille-et-Vilaine et Morbihan</t>
    </r>
  </si>
  <si>
    <t>Note : Les Otex corespondent aux séries à partir du recensement agricole de 1988 , les Otex des RA 1970 et 1979  ne sont pas  présentées.</t>
  </si>
  <si>
    <t>ETP</t>
  </si>
  <si>
    <t>équivalent temps plein</t>
  </si>
  <si>
    <t>Equivalent temps plein (ETP)</t>
  </si>
  <si>
    <t>Nombre d'exploitations, SAU, ETP et PBS des exploitations selon l'orientation technico-économique (OTEX) et par dimension économique</t>
  </si>
  <si>
    <t>Nombre d'exploitations, SAU, ETP  et PBS selon l'âge du chef d'exploitation ou du premier coexploitant (par tranche d'âge et par dimension économique)</t>
  </si>
  <si>
    <t>Nombre d'exploitations, SAU, ETP  et PBS  selon les caractéristique de la main-d'oeuvre permanente des exploitations et par dimension économique</t>
  </si>
  <si>
    <t>Nombre d'exploitations, SAU, ETP et PBS  selon les caractéristique de la main-d'oeuvre permanente des exploitations et par dimension économique</t>
  </si>
  <si>
    <t>Volume de travail en ETP sur les exploitations agricoles : nombres d'exploitations et travail total effectué (ETP)</t>
  </si>
  <si>
    <t>Travail des chefs d'exploitation et coexploitants (ETP actifs agricoles)</t>
  </si>
  <si>
    <t>Travail des membres de la famille (hors chefs d'exploitation et coexploitants) (ETP)</t>
  </si>
  <si>
    <r>
      <rPr>
        <b/>
        <sz val="12"/>
        <color rgb="FFFF0000"/>
        <rFont val="Calibri"/>
        <family val="2"/>
        <scheme val="minor"/>
      </rPr>
      <t>Nombre d'exploitations</t>
    </r>
    <r>
      <rPr>
        <b/>
        <sz val="12"/>
        <rFont val="Calibri"/>
        <family val="2"/>
        <scheme val="minor"/>
      </rPr>
      <t xml:space="preserve"> ayant recours au travail familial hors chefs d'exploitation et coexploitants (ETP)</t>
    </r>
  </si>
  <si>
    <t>Travail salarié de la famille (y compris chefs d'exploitation et coexploitants) (ETP)</t>
  </si>
  <si>
    <t>Travail des salariés permanents hors famille (ETP)</t>
  </si>
  <si>
    <t>Travail de la main d'oeuvre saisonnière (ETP)</t>
  </si>
  <si>
    <t>Travail des ETA et Cuma intervenant sur l'exploitation (ETP)</t>
  </si>
  <si>
    <t>Travail total effectué dans les exploitations agricoles (ETP)</t>
  </si>
  <si>
    <t>Travail des chefs d'exploitation et coexploitants (ETP)</t>
  </si>
  <si>
    <r>
      <t>Nomenclature d'orientation technico économique des exploitations agricoles</t>
    </r>
    <r>
      <rPr>
        <b/>
        <u/>
        <sz val="14"/>
        <color rgb="FF000000"/>
        <rFont val="Calibri"/>
        <family val="2"/>
        <scheme val="minor"/>
      </rPr>
      <t xml:space="preserve"> à partir de 1988</t>
    </r>
  </si>
  <si>
    <t>Note : Les OTEX à partir de 1988 sont présentées dans l'onglet : Nomenclature OTEX</t>
  </si>
  <si>
    <t>2020*</t>
  </si>
  <si>
    <t>Travail total effectué dans les exploitations agricoles (ETP) (prestataires CUMA-ETA inclus)</t>
  </si>
  <si>
    <t>Equivalent temps plein (ETP)*</t>
  </si>
  <si>
    <r>
      <t>Note : pour les données d'équivalent temps plein (ETP) du millésime 2020*, il s'agit de données hors prestataires. Le volume de travail par les prestataires n'a été demandé qu'</t>
    </r>
    <r>
      <rPr>
        <b/>
        <sz val="12"/>
        <rFont val="Calibri"/>
        <family val="2"/>
        <scheme val="minor"/>
      </rPr>
      <t>en échantillon</t>
    </r>
    <r>
      <rPr>
        <sz val="12"/>
        <rFont val="Calibri"/>
        <family val="2"/>
        <scheme val="minor"/>
      </rPr>
      <t xml:space="preserve"> en 2020.</t>
    </r>
  </si>
  <si>
    <r>
      <t xml:space="preserve">Note : pour les données d'équivalent temps plein (ETP) du millésime 2020, le volume de travail pour les prestataires (ETA, CUMA, autres prestataires) n'a été demandé </t>
    </r>
    <r>
      <rPr>
        <b/>
        <sz val="11"/>
        <rFont val="Calibri"/>
        <family val="2"/>
        <scheme val="minor"/>
      </rPr>
      <t>qu'en échantillon</t>
    </r>
    <r>
      <rPr>
        <sz val="11"/>
        <rFont val="Calibri"/>
        <family val="2"/>
        <scheme val="minor"/>
      </rPr>
      <t xml:space="preserve"> en 2020.</t>
    </r>
  </si>
  <si>
    <r>
      <t>Concernant les données d'équivalent temps plein (ETP) du millésime 2020, le volume de travail</t>
    </r>
    <r>
      <rPr>
        <b/>
        <sz val="12"/>
        <rFont val="Calibri"/>
        <family val="2"/>
      </rPr>
      <t xml:space="preserve"> pour les prestataires (ETA, CUMA, autres prestataires) n'a été demandé qu'en échantillon en 2020</t>
    </r>
    <r>
      <rPr>
        <sz val="12"/>
        <rFont val="Calibri"/>
        <family val="2"/>
      </rPr>
      <t>.</t>
    </r>
  </si>
  <si>
    <t xml:space="preserve">SAU (tranches) </t>
  </si>
  <si>
    <t>Statut juridique</t>
  </si>
  <si>
    <t>Âge (tranches)</t>
  </si>
  <si>
    <t>Main-d'oeuvre permanente (lien avec l'exploitation)</t>
  </si>
  <si>
    <t>Main-d'oeuvre permanente (suite : caractéristiques des personnes)</t>
  </si>
  <si>
    <t>Volume de travail sur les exploitations</t>
  </si>
  <si>
    <t>Glossaire</t>
  </si>
  <si>
    <t>Nomenclature OTEX (utilisée à partir de 1988)</t>
  </si>
  <si>
    <t>Lisez-moi</t>
  </si>
  <si>
    <t>Otex (orientation technico-économique de l'exploitation)</t>
  </si>
  <si>
    <t> La production brute standard (PBS) en millier d'euros</t>
  </si>
  <si>
    <t xml:space="preserve"> Les emplois en équivalent temps plein (ETP)</t>
  </si>
  <si>
    <t>Nombre d'exploitations, SAU, ETP et PBS des exploitations selon le statut juridique et par dimension économique</t>
  </si>
  <si>
    <t>Nombre d'exploitations, SAU, ETP et PBS par tranche de SAU et par dimension économique</t>
  </si>
  <si>
    <t>Ce fichier comporte 10 onglets.</t>
  </si>
  <si>
    <t>Pour chaque onglet thématique, les principales données portent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</si>
</sst>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Red]\-#,###"/>
    <numFmt numFmtId="166" formatCode="_-* #,##0_-;\-* #,##0_-;_-* &quot;-&quot;??_-;_-@_-"/>
  </numFmts>
  <fonts count="5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FF0000"/>
      <name val="Arial"/>
      <family val="2"/>
    </font>
    <font>
      <b/>
      <sz val="10"/>
      <color rgb="FFFF0000"/>
      <name val="Arial"/>
      <family val="2"/>
    </font>
    <font>
      <sz val="10"/>
      <name val="Arial"/>
      <family val="2"/>
    </font>
    <font>
      <sz val="10"/>
      <color theme="1"/>
      <name val="Arial"/>
      <family val="2"/>
    </font>
    <font>
      <b/>
      <sz val="10"/>
      <color theme="1"/>
      <name val="Arial"/>
      <family val="2"/>
    </font>
    <font>
      <sz val="11"/>
      <name val="Arial"/>
      <family val="2"/>
    </font>
    <font>
      <b/>
      <sz val="11"/>
      <color theme="1"/>
      <name val="Calibri"/>
      <family val="2"/>
      <scheme val="minor"/>
    </font>
    <font>
      <b/>
      <sz val="12"/>
      <name val="Calibri"/>
      <family val="2"/>
      <scheme val="minor"/>
    </font>
    <font>
      <sz val="10"/>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11"/>
      <name val="Calibri"/>
      <family val="2"/>
      <scheme val="minor"/>
    </font>
    <font>
      <b/>
      <sz val="11"/>
      <color rgb="FFFF0000"/>
      <name val="Calibri"/>
      <family val="2"/>
      <scheme val="minor"/>
    </font>
    <font>
      <b/>
      <sz val="14"/>
      <color rgb="FFC00000"/>
      <name val="Calibri"/>
      <family val="2"/>
      <scheme val="minor"/>
    </font>
    <font>
      <b/>
      <sz val="14"/>
      <color rgb="FFFF0000"/>
      <name val="Calibri"/>
      <family val="2"/>
      <scheme val="minor"/>
    </font>
    <font>
      <b/>
      <sz val="11"/>
      <name val="Calibri"/>
      <family val="2"/>
      <scheme val="minor"/>
    </font>
    <font>
      <sz val="12"/>
      <name val="Calibri"/>
      <family val="2"/>
      <scheme val="minor"/>
    </font>
    <font>
      <b/>
      <sz val="12"/>
      <color rgb="FFFF0000"/>
      <name val="Calibri"/>
      <family val="2"/>
      <scheme val="minor"/>
    </font>
    <font>
      <b/>
      <sz val="12"/>
      <color theme="1"/>
      <name val="Calibri"/>
      <family val="2"/>
      <scheme val="minor"/>
    </font>
    <font>
      <sz val="14"/>
      <name val="Calibri"/>
      <family val="2"/>
      <scheme val="minor"/>
    </font>
    <font>
      <b/>
      <i/>
      <sz val="12"/>
      <color theme="1"/>
      <name val="Calibri"/>
      <family val="2"/>
      <scheme val="minor"/>
    </font>
    <font>
      <sz val="10"/>
      <color rgb="FFFF0000"/>
      <name val="Calibri"/>
      <family val="2"/>
      <scheme val="minor"/>
    </font>
    <font>
      <i/>
      <sz val="10"/>
      <color theme="1"/>
      <name val="Calibri"/>
      <family val="2"/>
      <scheme val="minor"/>
    </font>
    <font>
      <sz val="12"/>
      <name val="Arial"/>
      <family val="2"/>
    </font>
    <font>
      <i/>
      <sz val="11"/>
      <name val="Calibri"/>
      <family val="2"/>
      <scheme val="minor"/>
    </font>
    <font>
      <b/>
      <sz val="12"/>
      <color indexed="10"/>
      <name val="Calibri"/>
      <family val="2"/>
      <scheme val="minor"/>
    </font>
    <font>
      <b/>
      <sz val="12"/>
      <color rgb="FF404040"/>
      <name val="Calibri"/>
      <family val="2"/>
      <scheme val="minor"/>
    </font>
    <font>
      <sz val="12"/>
      <color rgb="FF404040"/>
      <name val="Calibri"/>
      <family val="2"/>
      <scheme val="minor"/>
    </font>
    <font>
      <sz val="11"/>
      <color rgb="FF333333"/>
      <name val="Open Sans"/>
    </font>
    <font>
      <b/>
      <sz val="11"/>
      <color rgb="FF333333"/>
      <name val="Open Sans"/>
    </font>
    <font>
      <sz val="11"/>
      <color rgb="FF333333"/>
      <name val="Calibri"/>
      <family val="2"/>
      <scheme val="minor"/>
    </font>
    <font>
      <b/>
      <sz val="14"/>
      <color rgb="FF40404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b/>
      <sz val="14"/>
      <color theme="4" tint="-0.499984740745262"/>
      <name val="Calibri"/>
      <family val="2"/>
      <scheme val="minor"/>
    </font>
    <font>
      <b/>
      <sz val="12"/>
      <name val="Arial"/>
      <family val="2"/>
    </font>
    <font>
      <sz val="12"/>
      <color theme="1"/>
      <name val="Calibri"/>
      <family val="2"/>
      <scheme val="minor"/>
    </font>
    <font>
      <i/>
      <sz val="12"/>
      <color theme="1"/>
      <name val="Calibri"/>
      <family val="2"/>
      <scheme val="minor"/>
    </font>
    <font>
      <b/>
      <sz val="12"/>
      <name val="Calibri"/>
      <family val="2"/>
    </font>
    <font>
      <sz val="10"/>
      <name val="Calibri"/>
      <family val="2"/>
    </font>
    <font>
      <sz val="12"/>
      <name val="Calibri"/>
      <family val="2"/>
    </font>
    <font>
      <b/>
      <sz val="10"/>
      <name val="Calibri"/>
      <family val="2"/>
    </font>
    <font>
      <sz val="12"/>
      <color rgb="FF333333"/>
      <name val="Calibri"/>
      <family val="2"/>
    </font>
    <font>
      <b/>
      <sz val="12"/>
      <color rgb="FF000000"/>
      <name val="Calibri"/>
      <family val="2"/>
      <scheme val="minor"/>
    </font>
    <font>
      <sz val="12"/>
      <color rgb="FF000000"/>
      <name val="Calibri"/>
      <family val="2"/>
      <scheme val="minor"/>
    </font>
    <font>
      <b/>
      <u/>
      <sz val="14"/>
      <color rgb="FF000000"/>
      <name val="Calibri"/>
      <family val="2"/>
      <scheme val="minor"/>
    </font>
    <font>
      <i/>
      <sz val="11"/>
      <color theme="1"/>
      <name val="Calibri"/>
      <family val="2"/>
      <scheme val="minor"/>
    </font>
    <font>
      <u/>
      <sz val="10"/>
      <color theme="10"/>
      <name val="Arial"/>
      <family val="2"/>
    </font>
  </fonts>
  <fills count="6">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9"/>
        <bgColor indexed="26"/>
      </patternFill>
    </fill>
    <fill>
      <patternFill patternType="solid">
        <fgColor theme="0"/>
        <bgColor indexed="26"/>
      </patternFill>
    </fill>
  </fills>
  <borders count="151">
    <border>
      <left/>
      <right/>
      <top/>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ck">
        <color indexed="8"/>
      </bottom>
      <diagonal/>
    </border>
    <border>
      <left style="thick">
        <color indexed="8"/>
      </left>
      <right style="hair">
        <color indexed="8"/>
      </right>
      <top style="hair">
        <color indexed="8"/>
      </top>
      <bottom style="thick">
        <color indexed="8"/>
      </bottom>
      <diagonal/>
    </border>
    <border>
      <left style="hair">
        <color indexed="8"/>
      </left>
      <right/>
      <top style="hair">
        <color indexed="8"/>
      </top>
      <bottom style="hair">
        <color indexed="8"/>
      </bottom>
      <diagonal/>
    </border>
    <border>
      <left style="hair">
        <color indexed="8"/>
      </left>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style="thick">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ck">
        <color indexed="8"/>
      </right>
      <top style="hair">
        <color indexed="8"/>
      </top>
      <bottom/>
      <diagonal/>
    </border>
    <border>
      <left style="hair">
        <color indexed="8"/>
      </left>
      <right/>
      <top style="hair">
        <color indexed="8"/>
      </top>
      <bottom/>
      <diagonal/>
    </border>
    <border>
      <left style="hair">
        <color indexed="64"/>
      </left>
      <right/>
      <top style="hair">
        <color indexed="8"/>
      </top>
      <bottom style="hair">
        <color indexed="8"/>
      </bottom>
      <diagonal/>
    </border>
    <border>
      <left style="hair">
        <color indexed="8"/>
      </left>
      <right/>
      <top/>
      <bottom style="hair">
        <color indexed="8"/>
      </bottom>
      <diagonal/>
    </border>
    <border>
      <left style="thick">
        <color indexed="8"/>
      </left>
      <right/>
      <top style="hair">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8"/>
      </bottom>
      <diagonal/>
    </border>
    <border>
      <left style="hair">
        <color indexed="8"/>
      </left>
      <right style="medium">
        <color indexed="64"/>
      </right>
      <top/>
      <bottom style="hair">
        <color indexed="8"/>
      </bottom>
      <diagonal/>
    </border>
    <border>
      <left/>
      <right style="hair">
        <color indexed="8"/>
      </right>
      <top/>
      <bottom style="hair">
        <color indexed="8"/>
      </bottom>
      <diagonal/>
    </border>
    <border>
      <left/>
      <right/>
      <top/>
      <bottom style="medium">
        <color indexed="64"/>
      </bottom>
      <diagonal/>
    </border>
    <border>
      <left style="medium">
        <color indexed="64"/>
      </left>
      <right/>
      <top/>
      <bottom style="hair">
        <color indexed="8"/>
      </bottom>
      <diagonal/>
    </border>
    <border>
      <left style="hair">
        <color indexed="8"/>
      </left>
      <right style="medium">
        <color indexed="64"/>
      </right>
      <top style="hair">
        <color indexed="8"/>
      </top>
      <bottom/>
      <diagonal/>
    </border>
    <border>
      <left style="hair">
        <color indexed="8"/>
      </left>
      <right/>
      <top style="hair">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8"/>
      </left>
      <right style="thick">
        <color indexed="8"/>
      </right>
      <top/>
      <bottom style="hair">
        <color indexed="8"/>
      </bottom>
      <diagonal/>
    </border>
    <border>
      <left style="hair">
        <color indexed="8"/>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style="medium">
        <color indexed="64"/>
      </left>
      <right style="thick">
        <color indexed="8"/>
      </right>
      <top style="medium">
        <color indexed="64"/>
      </top>
      <bottom style="medium">
        <color indexed="64"/>
      </bottom>
      <diagonal/>
    </border>
    <border>
      <left style="hair">
        <color indexed="8"/>
      </left>
      <right style="thick">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8"/>
      </bottom>
      <diagonal/>
    </border>
    <border>
      <left style="medium">
        <color indexed="64"/>
      </left>
      <right style="hair">
        <color indexed="8"/>
      </right>
      <top/>
      <bottom style="hair">
        <color indexed="8"/>
      </bottom>
      <diagonal/>
    </border>
    <border>
      <left style="hair">
        <color indexed="8"/>
      </left>
      <right style="thick">
        <color indexed="8"/>
      </right>
      <top style="medium">
        <color indexed="64"/>
      </top>
      <bottom style="hair">
        <color indexed="8"/>
      </bottom>
      <diagonal/>
    </border>
    <border>
      <left/>
      <right style="medium">
        <color indexed="64"/>
      </right>
      <top/>
      <bottom style="medium">
        <color indexed="64"/>
      </bottom>
      <diagonal/>
    </border>
    <border>
      <left/>
      <right/>
      <top style="hair">
        <color indexed="8"/>
      </top>
      <bottom style="hair">
        <color indexed="8"/>
      </bottom>
      <diagonal/>
    </border>
    <border>
      <left/>
      <right/>
      <top style="hair">
        <color indexed="8"/>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8"/>
      </right>
      <top style="medium">
        <color indexed="64"/>
      </top>
      <bottom style="medium">
        <color indexed="64"/>
      </bottom>
      <diagonal/>
    </border>
    <border>
      <left/>
      <right style="hair">
        <color indexed="8"/>
      </right>
      <top style="hair">
        <color indexed="8"/>
      </top>
      <bottom/>
      <diagonal/>
    </border>
    <border>
      <left/>
      <right style="hair">
        <color indexed="8"/>
      </right>
      <top style="hair">
        <color indexed="8"/>
      </top>
      <bottom style="medium">
        <color indexed="64"/>
      </bottom>
      <diagonal/>
    </border>
    <border>
      <left style="hair">
        <color indexed="64"/>
      </left>
      <right style="hair">
        <color indexed="8"/>
      </right>
      <top/>
      <bottom style="hair">
        <color indexed="8"/>
      </bottom>
      <diagonal/>
    </border>
    <border>
      <left style="hair">
        <color indexed="8"/>
      </left>
      <right style="medium">
        <color indexed="8"/>
      </right>
      <top style="medium">
        <color indexed="64"/>
      </top>
      <bottom style="hair">
        <color indexed="8"/>
      </bottom>
      <diagonal/>
    </border>
    <border>
      <left style="medium">
        <color indexed="64"/>
      </left>
      <right style="medium">
        <color indexed="64"/>
      </right>
      <top style="medium">
        <color indexed="64"/>
      </top>
      <bottom/>
      <diagonal/>
    </border>
    <border>
      <left style="medium">
        <color indexed="64"/>
      </left>
      <right/>
      <top style="hair">
        <color indexed="8"/>
      </top>
      <bottom style="medium">
        <color indexed="64"/>
      </bottom>
      <diagonal/>
    </border>
    <border>
      <left style="medium">
        <color indexed="64"/>
      </left>
      <right style="medium">
        <color indexed="64"/>
      </right>
      <top/>
      <bottom style="hair">
        <color indexed="8"/>
      </bottom>
      <diagonal/>
    </border>
    <border>
      <left style="medium">
        <color indexed="64"/>
      </left>
      <right style="medium">
        <color indexed="64"/>
      </right>
      <top/>
      <bottom/>
      <diagonal/>
    </border>
    <border>
      <left style="medium">
        <color indexed="64"/>
      </left>
      <right style="medium">
        <color indexed="64"/>
      </right>
      <top style="hair">
        <color indexed="8"/>
      </top>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diagonal/>
    </border>
    <border>
      <left/>
      <right/>
      <top style="hair">
        <color indexed="64"/>
      </top>
      <bottom style="hair">
        <color indexed="8"/>
      </bottom>
      <diagonal/>
    </border>
    <border>
      <left/>
      <right/>
      <top style="hair">
        <color indexed="8"/>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style="medium">
        <color indexed="64"/>
      </left>
      <right style="hair">
        <color indexed="8"/>
      </right>
      <top style="hair">
        <color indexed="8"/>
      </top>
      <bottom/>
      <diagonal/>
    </border>
    <border>
      <left style="medium">
        <color indexed="64"/>
      </left>
      <right style="hair">
        <color auto="1"/>
      </right>
      <top style="hair">
        <color auto="1"/>
      </top>
      <bottom style="hair">
        <color auto="1"/>
      </bottom>
      <diagonal/>
    </border>
    <border>
      <left style="double">
        <color indexed="64"/>
      </left>
      <right style="thick">
        <color indexed="8"/>
      </right>
      <top style="medium">
        <color indexed="64"/>
      </top>
      <bottom style="medium">
        <color indexed="64"/>
      </bottom>
      <diagonal/>
    </border>
    <border>
      <left style="double">
        <color indexed="64"/>
      </left>
      <right style="hair">
        <color indexed="8"/>
      </right>
      <top/>
      <bottom style="hair">
        <color indexed="8"/>
      </bottom>
      <diagonal/>
    </border>
    <border>
      <left style="double">
        <color indexed="64"/>
      </left>
      <right style="hair">
        <color indexed="8"/>
      </right>
      <top style="hair">
        <color indexed="8"/>
      </top>
      <bottom style="hair">
        <color indexed="8"/>
      </bottom>
      <diagonal/>
    </border>
    <border>
      <left style="double">
        <color indexed="64"/>
      </left>
      <right style="hair">
        <color indexed="8"/>
      </right>
      <top style="hair">
        <color indexed="8"/>
      </top>
      <bottom style="medium">
        <color indexed="64"/>
      </bottom>
      <diagonal/>
    </border>
    <border>
      <left/>
      <right style="thick">
        <color indexed="8"/>
      </right>
      <top style="medium">
        <color indexed="64"/>
      </top>
      <bottom style="medium">
        <color indexed="64"/>
      </bottom>
      <diagonal/>
    </border>
    <border>
      <left style="hair">
        <color indexed="64"/>
      </left>
      <right style="hair">
        <color indexed="64"/>
      </right>
      <top style="hair">
        <color indexed="8"/>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thin">
        <color auto="1"/>
      </left>
      <right style="thin">
        <color auto="1"/>
      </right>
      <top style="thin">
        <color auto="1"/>
      </top>
      <bottom style="thin">
        <color auto="1"/>
      </bottom>
      <diagonal/>
    </border>
    <border>
      <left/>
      <right/>
      <top style="hair">
        <color indexed="8"/>
      </top>
      <bottom style="hair">
        <color indexed="8"/>
      </bottom>
      <diagonal/>
    </border>
    <border>
      <left style="thick">
        <color indexed="8"/>
      </left>
      <right style="hair">
        <color indexed="8"/>
      </right>
      <top style="hair">
        <color indexed="8"/>
      </top>
      <bottom/>
      <diagonal/>
    </border>
    <border>
      <left style="hair">
        <color indexed="8"/>
      </left>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right style="hair">
        <color indexed="8"/>
      </right>
      <top style="hair">
        <color indexed="8"/>
      </top>
      <bottom/>
      <diagonal/>
    </border>
    <border>
      <left style="hair">
        <color indexed="8"/>
      </left>
      <right style="thick">
        <color indexed="8"/>
      </right>
      <top style="hair">
        <color indexed="8"/>
      </top>
      <bottom/>
      <diagonal/>
    </border>
    <border>
      <left style="medium">
        <color indexed="64"/>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medium">
        <color indexed="64"/>
      </right>
      <top/>
      <bottom style="medium">
        <color indexed="64"/>
      </bottom>
      <diagonal/>
    </border>
    <border>
      <left style="thick">
        <color indexed="8"/>
      </left>
      <right style="hair">
        <color indexed="8"/>
      </right>
      <top style="thick">
        <color indexed="8"/>
      </top>
      <bottom/>
      <diagonal/>
    </border>
    <border>
      <left style="thick">
        <color indexed="8"/>
      </left>
      <right style="hair">
        <color indexed="8"/>
      </right>
      <top/>
      <bottom/>
      <diagonal/>
    </border>
    <border>
      <left style="thick">
        <color indexed="8"/>
      </left>
      <right style="hair">
        <color indexed="8"/>
      </right>
      <top/>
      <bottom style="hair">
        <color indexed="8"/>
      </bottom>
      <diagonal/>
    </border>
    <border>
      <left style="thick">
        <color indexed="8"/>
      </left>
      <right style="hair">
        <color indexed="8"/>
      </right>
      <top/>
      <bottom style="thick">
        <color indexed="8"/>
      </bottom>
      <diagonal/>
    </border>
    <border>
      <left style="medium">
        <color indexed="64"/>
      </left>
      <right/>
      <top style="hair">
        <color indexed="8"/>
      </top>
      <bottom/>
      <diagonal/>
    </border>
    <border>
      <left style="medium">
        <color indexed="64"/>
      </left>
      <right style="medium">
        <color indexed="64"/>
      </right>
      <top style="hair">
        <color indexed="8"/>
      </top>
      <bottom/>
      <diagonal/>
    </border>
    <border>
      <left/>
      <right/>
      <top style="hair">
        <color indexed="8"/>
      </top>
      <bottom/>
      <diagonal/>
    </border>
    <border>
      <left/>
      <right style="medium">
        <color indexed="64"/>
      </right>
      <top style="hair">
        <color indexed="8"/>
      </top>
      <bottom/>
      <diagonal/>
    </border>
    <border>
      <left style="medium">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style="medium">
        <color indexed="64"/>
      </left>
      <right/>
      <top style="hair">
        <color indexed="8"/>
      </top>
      <bottom style="medium">
        <color indexed="64"/>
      </bottom>
      <diagonal/>
    </border>
    <border>
      <left style="medium">
        <color indexed="64"/>
      </left>
      <right style="medium">
        <color indexed="64"/>
      </right>
      <top style="hair">
        <color indexed="8"/>
      </top>
      <bottom style="medium">
        <color indexed="64"/>
      </bottom>
      <diagonal/>
    </border>
    <border>
      <left/>
      <right/>
      <top style="hair">
        <color indexed="8"/>
      </top>
      <bottom style="medium">
        <color indexed="64"/>
      </bottom>
      <diagonal/>
    </border>
    <border>
      <left style="hair">
        <color indexed="64"/>
      </left>
      <right/>
      <top style="hair">
        <color indexed="8"/>
      </top>
      <bottom/>
      <diagonal/>
    </border>
    <border>
      <left style="thick">
        <color indexed="8"/>
      </left>
      <right/>
      <top style="hair">
        <color indexed="8"/>
      </top>
      <bottom/>
      <diagonal/>
    </border>
    <border>
      <left style="hair">
        <color indexed="64"/>
      </left>
      <right/>
      <top style="medium">
        <color indexed="64"/>
      </top>
      <bottom style="hair">
        <color indexed="8"/>
      </bottom>
      <diagonal/>
    </border>
    <border>
      <left style="thick">
        <color indexed="8"/>
      </left>
      <right/>
      <top style="medium">
        <color indexed="64"/>
      </top>
      <bottom style="hair">
        <color indexed="8"/>
      </bottom>
      <diagonal/>
    </border>
    <border>
      <left style="thick">
        <color indexed="8"/>
      </left>
      <right/>
      <top style="hair">
        <color indexed="8"/>
      </top>
      <bottom style="hair">
        <color indexed="8"/>
      </bottom>
      <diagonal/>
    </border>
    <border>
      <left style="hair">
        <color indexed="64"/>
      </left>
      <right/>
      <top style="hair">
        <color indexed="8"/>
      </top>
      <bottom style="medium">
        <color indexed="64"/>
      </bottom>
      <diagonal/>
    </border>
    <border>
      <left style="thick">
        <color indexed="8"/>
      </left>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8"/>
      </left>
      <right style="hair">
        <color indexed="8"/>
      </right>
      <top style="medium">
        <color indexed="64"/>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8"/>
      </left>
      <right style="hair">
        <color indexed="8"/>
      </right>
      <top/>
      <bottom style="hair">
        <color indexed="8"/>
      </bottom>
      <diagonal/>
    </border>
    <border>
      <left style="hair">
        <color indexed="8"/>
      </left>
      <right/>
      <top style="hair">
        <color indexed="8"/>
      </top>
      <bottom style="medium">
        <color indexed="8"/>
      </bottom>
      <diagonal/>
    </border>
    <border>
      <left style="medium">
        <color indexed="64"/>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top style="hair">
        <color indexed="8"/>
      </top>
      <bottom style="medium">
        <color indexed="8"/>
      </bottom>
      <diagonal/>
    </border>
    <border>
      <left style="medium">
        <color indexed="64"/>
      </left>
      <right style="medium">
        <color indexed="64"/>
      </right>
      <top style="hair">
        <color indexed="8"/>
      </top>
      <bottom style="medium">
        <color indexed="8"/>
      </bottom>
      <diagonal/>
    </border>
    <border>
      <left/>
      <right style="hair">
        <color indexed="8"/>
      </right>
      <top style="hair">
        <color indexed="8"/>
      </top>
      <bottom style="medium">
        <color indexed="8"/>
      </bottom>
      <diagonal/>
    </border>
    <border>
      <left style="medium">
        <color indexed="8"/>
      </left>
      <right style="hair">
        <color indexed="8"/>
      </right>
      <top style="hair">
        <color indexed="8"/>
      </top>
      <bottom/>
      <diagonal/>
    </border>
    <border>
      <left style="medium">
        <color indexed="8"/>
      </left>
      <right style="hair">
        <color indexed="8"/>
      </right>
      <top/>
      <bottom/>
      <diagonal/>
    </border>
    <border>
      <left style="hair">
        <color auto="1"/>
      </left>
      <right style="hair">
        <color auto="1"/>
      </right>
      <top style="hair">
        <color auto="1"/>
      </top>
      <bottom style="hair">
        <color auto="1"/>
      </bottom>
      <diagonal/>
    </border>
    <border>
      <left style="medium">
        <color indexed="8"/>
      </left>
      <right style="hair">
        <color indexed="8"/>
      </right>
      <top/>
      <bottom style="medium">
        <color indexed="8"/>
      </bottom>
      <diagonal/>
    </border>
    <border>
      <left style="hair">
        <color auto="1"/>
      </left>
      <right style="hair">
        <color auto="1"/>
      </right>
      <top style="hair">
        <color auto="1"/>
      </top>
      <bottom style="medium">
        <color indexed="8"/>
      </bottom>
      <diagonal/>
    </border>
    <border>
      <left style="hair">
        <color auto="1"/>
      </left>
      <right/>
      <top style="hair">
        <color auto="1"/>
      </top>
      <bottom style="medium">
        <color indexed="8"/>
      </bottom>
      <diagonal/>
    </border>
    <border>
      <left style="medium">
        <color indexed="64"/>
      </left>
      <right style="hair">
        <color auto="1"/>
      </right>
      <top style="hair">
        <color auto="1"/>
      </top>
      <bottom style="medium">
        <color indexed="8"/>
      </bottom>
      <diagonal/>
    </border>
    <border>
      <left/>
      <right style="medium">
        <color indexed="64"/>
      </right>
      <top style="hair">
        <color indexed="8"/>
      </top>
      <bottom style="medium">
        <color indexed="8"/>
      </bottom>
      <diagonal/>
    </border>
    <border>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top/>
      <bottom style="medium">
        <color indexed="8"/>
      </bottom>
      <diagonal/>
    </border>
    <border>
      <left style="medium">
        <color indexed="64"/>
      </left>
      <right style="hair">
        <color indexed="8"/>
      </right>
      <top/>
      <bottom style="medium">
        <color indexed="8"/>
      </bottom>
      <diagonal/>
    </border>
    <border>
      <left style="hair">
        <color indexed="8"/>
      </left>
      <right style="medium">
        <color indexed="64"/>
      </right>
      <top/>
      <bottom style="medium">
        <color indexed="8"/>
      </bottom>
      <diagonal/>
    </border>
    <border>
      <left style="double">
        <color indexed="64"/>
      </left>
      <right style="hair">
        <color indexed="8"/>
      </right>
      <top/>
      <bottom style="medium">
        <color indexed="8"/>
      </bottom>
      <diagonal/>
    </border>
    <border>
      <left style="thick">
        <color indexed="8"/>
      </left>
      <right style="medium">
        <color indexed="64"/>
      </right>
      <top style="hair">
        <color indexed="8"/>
      </top>
      <bottom style="medium">
        <color indexed="64"/>
      </bottom>
      <diagonal/>
    </border>
    <border>
      <left style="medium">
        <color indexed="8"/>
      </left>
      <right/>
      <top/>
      <bottom style="medium">
        <color indexed="8"/>
      </bottom>
      <diagonal/>
    </border>
  </borders>
  <cellStyleXfs count="6">
    <xf numFmtId="0" fontId="0" fillId="0" borderId="0"/>
    <xf numFmtId="43" fontId="6" fillId="0" borderId="0" applyFont="0" applyFill="0" applyBorder="0" applyAlignment="0" applyProtection="0"/>
    <xf numFmtId="0" fontId="3" fillId="0" borderId="0"/>
    <xf numFmtId="0" fontId="6" fillId="0" borderId="0" applyNumberFormat="0" applyFill="0" applyBorder="0" applyAlignment="0" applyProtection="0"/>
    <xf numFmtId="0" fontId="37" fillId="0" borderId="0"/>
    <xf numFmtId="0" fontId="53" fillId="0" borderId="0" applyNumberFormat="0" applyFill="0" applyBorder="0" applyAlignment="0" applyProtection="0"/>
  </cellStyleXfs>
  <cellXfs count="642">
    <xf numFmtId="0" fontId="0" fillId="0" borderId="0" xfId="0"/>
    <xf numFmtId="0" fontId="4"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vertical="center" wrapText="1"/>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6" fillId="0" borderId="0" xfId="0" applyFont="1" applyAlignment="1">
      <alignment vertical="center" wrapText="1"/>
    </xf>
    <xf numFmtId="0" fontId="10" fillId="0" borderId="0" xfId="0" applyFont="1"/>
    <xf numFmtId="0" fontId="17" fillId="0" borderId="0" xfId="0" applyFont="1"/>
    <xf numFmtId="0" fontId="2" fillId="0" borderId="0" xfId="0" applyFont="1"/>
    <xf numFmtId="0" fontId="16" fillId="0" borderId="0" xfId="0" applyFont="1" applyFill="1" applyBorder="1"/>
    <xf numFmtId="0" fontId="17" fillId="0" borderId="0" xfId="0" applyFont="1" applyFill="1" applyBorder="1"/>
    <xf numFmtId="0" fontId="16" fillId="0" borderId="1" xfId="0" applyFont="1" applyBorder="1" applyAlignment="1">
      <alignment vertical="center"/>
    </xf>
    <xf numFmtId="0" fontId="20" fillId="2"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3" borderId="5" xfId="0" applyFont="1" applyFill="1" applyBorder="1" applyAlignment="1">
      <alignment horizontal="center" vertical="center" wrapText="1"/>
    </xf>
    <xf numFmtId="166" fontId="16" fillId="4" borderId="11" xfId="1" applyNumberFormat="1" applyFont="1" applyFill="1" applyBorder="1" applyAlignment="1">
      <alignment horizontal="right" vertical="top"/>
    </xf>
    <xf numFmtId="166" fontId="16" fillId="4" borderId="2" xfId="1" applyNumberFormat="1" applyFont="1" applyFill="1" applyBorder="1" applyAlignment="1">
      <alignment horizontal="right" vertical="top"/>
    </xf>
    <xf numFmtId="166" fontId="10" fillId="4" borderId="12" xfId="1" applyNumberFormat="1" applyFont="1" applyFill="1" applyBorder="1" applyAlignment="1">
      <alignment horizontal="right" vertical="top"/>
    </xf>
    <xf numFmtId="166" fontId="16" fillId="4" borderId="9" xfId="1" applyNumberFormat="1" applyFont="1" applyFill="1" applyBorder="1" applyAlignment="1">
      <alignment horizontal="right" vertical="top"/>
    </xf>
    <xf numFmtId="166" fontId="10" fillId="4" borderId="5" xfId="1" applyNumberFormat="1" applyFont="1" applyFill="1" applyBorder="1" applyAlignment="1">
      <alignment horizontal="right" vertical="top"/>
    </xf>
    <xf numFmtId="166" fontId="16" fillId="4" borderId="5" xfId="1" applyNumberFormat="1" applyFont="1" applyFill="1" applyBorder="1" applyAlignment="1">
      <alignment horizontal="right" vertical="top"/>
    </xf>
    <xf numFmtId="166" fontId="10" fillId="4" borderId="7" xfId="1" applyNumberFormat="1" applyFont="1" applyFill="1" applyBorder="1" applyAlignment="1">
      <alignment horizontal="right" vertical="top"/>
    </xf>
    <xf numFmtId="166" fontId="2" fillId="4" borderId="27" xfId="1" applyNumberFormat="1" applyFont="1" applyFill="1" applyBorder="1" applyAlignment="1">
      <alignment horizontal="right" vertical="top"/>
    </xf>
    <xf numFmtId="166" fontId="2" fillId="4" borderId="2" xfId="1" applyNumberFormat="1" applyFont="1" applyFill="1" applyBorder="1" applyAlignment="1">
      <alignment horizontal="right" vertical="top"/>
    </xf>
    <xf numFmtId="166" fontId="2" fillId="4" borderId="12" xfId="1" applyNumberFormat="1" applyFont="1" applyFill="1" applyBorder="1" applyAlignment="1">
      <alignment horizontal="right" vertical="top"/>
    </xf>
    <xf numFmtId="166" fontId="2" fillId="4" borderId="5" xfId="1" applyNumberFormat="1" applyFont="1" applyFill="1" applyBorder="1" applyAlignment="1">
      <alignment horizontal="right" vertical="top"/>
    </xf>
    <xf numFmtId="166" fontId="2" fillId="4" borderId="7" xfId="1" applyNumberFormat="1" applyFont="1" applyFill="1" applyBorder="1" applyAlignment="1">
      <alignment horizontal="right" vertical="top"/>
    </xf>
    <xf numFmtId="166" fontId="2" fillId="4" borderId="9" xfId="1" applyNumberFormat="1" applyFont="1" applyFill="1" applyBorder="1" applyAlignment="1">
      <alignment horizontal="right" vertical="top"/>
    </xf>
    <xf numFmtId="166" fontId="16" fillId="0" borderId="11" xfId="1" applyNumberFormat="1" applyFont="1" applyFill="1" applyBorder="1" applyAlignment="1">
      <alignment horizontal="right" vertical="top"/>
    </xf>
    <xf numFmtId="166" fontId="16" fillId="0" borderId="2" xfId="1" applyNumberFormat="1" applyFont="1" applyFill="1" applyBorder="1" applyAlignment="1">
      <alignment horizontal="right" vertical="top"/>
    </xf>
    <xf numFmtId="166" fontId="10" fillId="0" borderId="12" xfId="1" applyNumberFormat="1" applyFont="1" applyFill="1" applyBorder="1" applyAlignment="1">
      <alignment horizontal="right" vertical="top"/>
    </xf>
    <xf numFmtId="166" fontId="10" fillId="0" borderId="9" xfId="1" applyNumberFormat="1" applyFont="1" applyFill="1" applyBorder="1" applyAlignment="1">
      <alignment horizontal="right" vertical="top"/>
    </xf>
    <xf numFmtId="166" fontId="10" fillId="0" borderId="2" xfId="1" applyNumberFormat="1" applyFont="1" applyFill="1" applyBorder="1" applyAlignment="1">
      <alignment horizontal="right" vertical="top"/>
    </xf>
    <xf numFmtId="166" fontId="16" fillId="0" borderId="9" xfId="1" applyNumberFormat="1" applyFont="1" applyFill="1" applyBorder="1" applyAlignment="1">
      <alignment horizontal="right" vertical="top"/>
    </xf>
    <xf numFmtId="166" fontId="10" fillId="0" borderId="5" xfId="1" applyNumberFormat="1" applyFont="1" applyFill="1" applyBorder="1" applyAlignment="1">
      <alignment horizontal="right" vertical="top"/>
    </xf>
    <xf numFmtId="166" fontId="16" fillId="0" borderId="5" xfId="1" applyNumberFormat="1" applyFont="1" applyFill="1" applyBorder="1" applyAlignment="1">
      <alignment horizontal="right" vertical="top"/>
    </xf>
    <xf numFmtId="166" fontId="10" fillId="0" borderId="7" xfId="1" applyNumberFormat="1" applyFont="1" applyFill="1" applyBorder="1" applyAlignment="1">
      <alignment horizontal="right" vertical="top"/>
    </xf>
    <xf numFmtId="0" fontId="16" fillId="0" borderId="0" xfId="0" applyFont="1" applyFill="1"/>
    <xf numFmtId="166" fontId="2" fillId="0" borderId="9" xfId="1" applyNumberFormat="1" applyFont="1" applyFill="1" applyBorder="1" applyAlignment="1">
      <alignment horizontal="right" vertical="top"/>
    </xf>
    <xf numFmtId="166" fontId="2" fillId="0" borderId="2" xfId="1" applyNumberFormat="1" applyFont="1" applyFill="1" applyBorder="1" applyAlignment="1">
      <alignment horizontal="right" vertical="top"/>
    </xf>
    <xf numFmtId="166" fontId="2" fillId="0" borderId="12" xfId="1" applyNumberFormat="1" applyFont="1" applyFill="1" applyBorder="1" applyAlignment="1">
      <alignment horizontal="right" vertical="top"/>
    </xf>
    <xf numFmtId="166" fontId="2" fillId="0" borderId="5" xfId="1" applyNumberFormat="1" applyFont="1" applyFill="1" applyBorder="1" applyAlignment="1">
      <alignment horizontal="right" vertical="top"/>
    </xf>
    <xf numFmtId="166" fontId="2" fillId="0" borderId="7" xfId="1" applyNumberFormat="1" applyFont="1" applyFill="1" applyBorder="1" applyAlignment="1">
      <alignment horizontal="right" vertical="top"/>
    </xf>
    <xf numFmtId="166" fontId="16" fillId="0" borderId="11" xfId="1" applyNumberFormat="1" applyFont="1" applyFill="1" applyBorder="1" applyAlignment="1">
      <alignment horizontal="center" vertical="center"/>
    </xf>
    <xf numFmtId="166" fontId="16" fillId="0" borderId="2" xfId="1" applyNumberFormat="1" applyFont="1" applyFill="1" applyBorder="1" applyAlignment="1">
      <alignment horizontal="center" vertical="center"/>
    </xf>
    <xf numFmtId="166" fontId="10" fillId="0" borderId="30" xfId="1" applyNumberFormat="1" applyFont="1" applyFill="1" applyBorder="1" applyAlignment="1">
      <alignment horizontal="center" vertical="center"/>
    </xf>
    <xf numFmtId="166" fontId="2" fillId="0" borderId="48" xfId="1" applyNumberFormat="1" applyFont="1" applyFill="1" applyBorder="1" applyAlignment="1">
      <alignment horizontal="center" vertical="center"/>
    </xf>
    <xf numFmtId="166" fontId="2" fillId="0" borderId="17" xfId="1" applyNumberFormat="1" applyFont="1" applyFill="1" applyBorder="1" applyAlignment="1">
      <alignment horizontal="center" vertical="center"/>
    </xf>
    <xf numFmtId="166" fontId="2" fillId="0" borderId="30" xfId="1" applyNumberFormat="1" applyFont="1" applyFill="1" applyBorder="1" applyAlignment="1">
      <alignment horizontal="center" vertical="center"/>
    </xf>
    <xf numFmtId="166" fontId="16" fillId="0" borderId="9" xfId="1" applyNumberFormat="1" applyFont="1" applyFill="1" applyBorder="1" applyAlignment="1">
      <alignment horizontal="center" vertical="center"/>
    </xf>
    <xf numFmtId="166" fontId="2" fillId="0" borderId="19" xfId="1" applyNumberFormat="1" applyFont="1" applyFill="1" applyBorder="1" applyAlignment="1">
      <alignment horizontal="center" vertical="center"/>
    </xf>
    <xf numFmtId="166" fontId="2" fillId="0" borderId="30" xfId="1" applyNumberFormat="1" applyFont="1" applyFill="1" applyBorder="1" applyAlignment="1">
      <alignment vertical="center"/>
    </xf>
    <xf numFmtId="166" fontId="2" fillId="0" borderId="19" xfId="1" applyNumberFormat="1" applyFont="1" applyFill="1" applyBorder="1" applyAlignment="1">
      <alignment vertical="center"/>
    </xf>
    <xf numFmtId="166" fontId="16" fillId="0" borderId="5" xfId="1" applyNumberFormat="1" applyFont="1" applyFill="1" applyBorder="1" applyAlignment="1">
      <alignment horizontal="center" vertical="center"/>
    </xf>
    <xf numFmtId="166" fontId="2" fillId="0" borderId="18" xfId="1" applyNumberFormat="1" applyFont="1" applyFill="1" applyBorder="1" applyAlignment="1">
      <alignment vertical="center"/>
    </xf>
    <xf numFmtId="0" fontId="16" fillId="0" borderId="0" xfId="0" applyFont="1" applyFill="1" applyAlignment="1">
      <alignment horizontal="center" vertical="center"/>
    </xf>
    <xf numFmtId="166" fontId="10" fillId="0" borderId="26" xfId="1" applyNumberFormat="1" applyFont="1" applyFill="1" applyBorder="1" applyAlignment="1">
      <alignment vertical="center"/>
    </xf>
    <xf numFmtId="166" fontId="2" fillId="0" borderId="27" xfId="1" applyNumberFormat="1" applyFont="1" applyFill="1" applyBorder="1" applyAlignment="1">
      <alignment vertical="center"/>
    </xf>
    <xf numFmtId="166" fontId="2" fillId="0" borderId="8" xfId="1" applyNumberFormat="1" applyFont="1" applyFill="1" applyBorder="1" applyAlignment="1">
      <alignment vertical="center"/>
    </xf>
    <xf numFmtId="166" fontId="2" fillId="0" borderId="26" xfId="1" applyNumberFormat="1" applyFont="1" applyFill="1" applyBorder="1" applyAlignment="1">
      <alignment vertical="center"/>
    </xf>
    <xf numFmtId="166" fontId="2" fillId="0" borderId="21" xfId="1" applyNumberFormat="1" applyFont="1" applyFill="1" applyBorder="1" applyAlignment="1">
      <alignment vertical="center"/>
    </xf>
    <xf numFmtId="166" fontId="2" fillId="0" borderId="34" xfId="1" applyNumberFormat="1" applyFont="1" applyFill="1" applyBorder="1" applyAlignment="1">
      <alignment vertical="center"/>
    </xf>
    <xf numFmtId="166" fontId="10" fillId="4" borderId="9" xfId="1" applyNumberFormat="1" applyFont="1" applyFill="1" applyBorder="1" applyAlignment="1">
      <alignment horizontal="right" vertical="top"/>
    </xf>
    <xf numFmtId="166" fontId="10" fillId="4" borderId="2" xfId="1" applyNumberFormat="1" applyFont="1" applyFill="1" applyBorder="1" applyAlignment="1">
      <alignment horizontal="right" vertical="top"/>
    </xf>
    <xf numFmtId="166" fontId="16" fillId="4" borderId="74" xfId="1" applyNumberFormat="1" applyFont="1" applyFill="1" applyBorder="1" applyAlignment="1">
      <alignment horizontal="right" vertical="top"/>
    </xf>
    <xf numFmtId="166" fontId="16" fillId="4" borderId="76" xfId="1" applyNumberFormat="1" applyFont="1" applyFill="1" applyBorder="1" applyAlignment="1">
      <alignment horizontal="right" vertical="top"/>
    </xf>
    <xf numFmtId="166" fontId="16" fillId="4" borderId="73" xfId="1" applyNumberFormat="1" applyFont="1" applyFill="1" applyBorder="1" applyAlignment="1">
      <alignment horizontal="right" vertical="top"/>
    </xf>
    <xf numFmtId="166" fontId="16" fillId="4" borderId="75" xfId="1" applyNumberFormat="1" applyFont="1" applyFill="1" applyBorder="1" applyAlignment="1">
      <alignment horizontal="right" vertical="top"/>
    </xf>
    <xf numFmtId="166" fontId="2" fillId="4" borderId="30" xfId="1" applyNumberFormat="1" applyFont="1" applyFill="1" applyBorder="1" applyAlignment="1">
      <alignment vertical="center"/>
    </xf>
    <xf numFmtId="166" fontId="2" fillId="4" borderId="19" xfId="1" applyNumberFormat="1" applyFont="1" applyFill="1" applyBorder="1" applyAlignment="1">
      <alignment vertical="center"/>
    </xf>
    <xf numFmtId="166" fontId="16" fillId="4" borderId="78" xfId="1" applyNumberFormat="1" applyFont="1" applyFill="1" applyBorder="1" applyAlignment="1">
      <alignment horizontal="right" vertical="top"/>
    </xf>
    <xf numFmtId="166" fontId="16" fillId="4" borderId="77" xfId="1" applyNumberFormat="1" applyFont="1" applyFill="1" applyBorder="1" applyAlignment="1">
      <alignment horizontal="right" vertical="top"/>
    </xf>
    <xf numFmtId="166" fontId="16" fillId="4" borderId="79" xfId="1" applyNumberFormat="1" applyFont="1" applyFill="1" applyBorder="1" applyAlignment="1">
      <alignment horizontal="right" vertical="top"/>
    </xf>
    <xf numFmtId="166" fontId="2" fillId="4" borderId="26" xfId="1" applyNumberFormat="1" applyFont="1" applyFill="1" applyBorder="1" applyAlignment="1">
      <alignment vertical="center"/>
    </xf>
    <xf numFmtId="166" fontId="2" fillId="4" borderId="21" xfId="1" applyNumberFormat="1" applyFont="1" applyFill="1" applyBorder="1" applyAlignment="1">
      <alignment vertical="center"/>
    </xf>
    <xf numFmtId="166" fontId="2" fillId="4" borderId="34" xfId="1" applyNumberFormat="1" applyFont="1" applyFill="1" applyBorder="1" applyAlignment="1">
      <alignment vertical="center"/>
    </xf>
    <xf numFmtId="166" fontId="10" fillId="4" borderId="26" xfId="1" applyNumberFormat="1" applyFont="1" applyFill="1" applyBorder="1" applyAlignment="1">
      <alignment vertical="center"/>
    </xf>
    <xf numFmtId="0" fontId="20" fillId="2" borderId="6" xfId="0" applyFont="1" applyFill="1" applyBorder="1" applyAlignment="1">
      <alignment horizontal="center" vertical="center" wrapText="1"/>
    </xf>
    <xf numFmtId="0" fontId="21" fillId="0" borderId="0" xfId="0" applyFont="1"/>
    <xf numFmtId="0" fontId="21" fillId="0" borderId="1" xfId="0" applyFont="1" applyBorder="1" applyAlignment="1">
      <alignment vertical="center"/>
    </xf>
    <xf numFmtId="0" fontId="21" fillId="0" borderId="5" xfId="0" applyFont="1" applyBorder="1" applyAlignment="1">
      <alignment wrapText="1"/>
    </xf>
    <xf numFmtId="0" fontId="23" fillId="2" borderId="47"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22" fillId="0" borderId="0" xfId="0" applyFont="1" applyFill="1" applyBorder="1" applyAlignment="1">
      <alignment horizontal="center"/>
    </xf>
    <xf numFmtId="0" fontId="21" fillId="0" borderId="0" xfId="0" applyFont="1" applyFill="1" applyBorder="1"/>
    <xf numFmtId="0" fontId="22" fillId="0" borderId="0" xfId="0" applyFont="1" applyFill="1" applyBorder="1"/>
    <xf numFmtId="0" fontId="21" fillId="0" borderId="1" xfId="0" applyFont="1" applyBorder="1" applyAlignment="1">
      <alignment horizontal="center" vertical="center"/>
    </xf>
    <xf numFmtId="0" fontId="21" fillId="0" borderId="5" xfId="0" applyFont="1" applyBorder="1" applyAlignment="1">
      <alignment horizontal="center" wrapText="1"/>
    </xf>
    <xf numFmtId="0" fontId="21" fillId="0" borderId="0" xfId="0" applyFont="1" applyAlignment="1">
      <alignment horizontal="center"/>
    </xf>
    <xf numFmtId="0" fontId="21" fillId="0" borderId="1" xfId="0" applyFont="1" applyBorder="1" applyAlignment="1">
      <alignment horizontal="center"/>
    </xf>
    <xf numFmtId="0" fontId="21" fillId="0" borderId="0" xfId="0" applyFont="1" applyAlignment="1">
      <alignment horizontal="center" vertical="center"/>
    </xf>
    <xf numFmtId="0" fontId="16" fillId="0" borderId="5" xfId="0" applyFont="1" applyBorder="1" applyAlignment="1">
      <alignment vertical="center" wrapText="1"/>
    </xf>
    <xf numFmtId="164" fontId="16" fillId="4" borderId="11" xfId="0" applyNumberFormat="1" applyFont="1" applyFill="1" applyBorder="1" applyAlignment="1">
      <alignment horizontal="right" vertical="top"/>
    </xf>
    <xf numFmtId="164" fontId="16" fillId="4" borderId="2" xfId="0" applyNumberFormat="1" applyFont="1" applyFill="1" applyBorder="1" applyAlignment="1">
      <alignment horizontal="right" vertical="top"/>
    </xf>
    <xf numFmtId="164" fontId="10" fillId="4" borderId="12" xfId="0" applyNumberFormat="1" applyFont="1" applyFill="1" applyBorder="1" applyAlignment="1">
      <alignment horizontal="right" vertical="top"/>
    </xf>
    <xf numFmtId="164" fontId="16" fillId="4" borderId="9" xfId="0" applyNumberFormat="1" applyFont="1" applyFill="1" applyBorder="1" applyAlignment="1">
      <alignment horizontal="right" vertical="top"/>
    </xf>
    <xf numFmtId="164" fontId="10" fillId="4" borderId="5" xfId="0" applyNumberFormat="1" applyFont="1" applyFill="1" applyBorder="1" applyAlignment="1">
      <alignment horizontal="right" vertical="top"/>
    </xf>
    <xf numFmtId="164" fontId="16" fillId="4" borderId="5" xfId="0" applyNumberFormat="1" applyFont="1" applyFill="1" applyBorder="1" applyAlignment="1">
      <alignment horizontal="right" vertical="top"/>
    </xf>
    <xf numFmtId="164" fontId="10" fillId="4" borderId="20" xfId="0" applyNumberFormat="1" applyFont="1" applyFill="1" applyBorder="1" applyAlignment="1">
      <alignment horizontal="right" vertical="top"/>
    </xf>
    <xf numFmtId="164" fontId="10" fillId="4" borderId="22" xfId="0" applyNumberFormat="1" applyFont="1" applyFill="1" applyBorder="1" applyAlignment="1">
      <alignment horizontal="right" vertical="top"/>
    </xf>
    <xf numFmtId="164" fontId="10" fillId="4" borderId="25" xfId="0" applyNumberFormat="1" applyFont="1" applyFill="1" applyBorder="1" applyAlignment="1">
      <alignment horizontal="right" vertical="top"/>
    </xf>
    <xf numFmtId="164" fontId="10" fillId="4" borderId="44" xfId="0" applyNumberFormat="1" applyFont="1" applyFill="1" applyBorder="1" applyAlignment="1">
      <alignment horizontal="right" vertical="top"/>
    </xf>
    <xf numFmtId="164" fontId="2" fillId="4" borderId="9" xfId="0" applyNumberFormat="1" applyFont="1" applyFill="1" applyBorder="1" applyAlignment="1">
      <alignment horizontal="right" vertical="top"/>
    </xf>
    <xf numFmtId="164" fontId="2" fillId="4" borderId="2" xfId="0" applyNumberFormat="1" applyFont="1" applyFill="1" applyBorder="1" applyAlignment="1">
      <alignment horizontal="right" vertical="top"/>
    </xf>
    <xf numFmtId="164" fontId="2" fillId="4" borderId="11" xfId="0" applyNumberFormat="1" applyFont="1" applyFill="1" applyBorder="1" applyAlignment="1">
      <alignment horizontal="right" vertical="top"/>
    </xf>
    <xf numFmtId="164" fontId="2" fillId="4" borderId="22" xfId="0" applyNumberFormat="1" applyFont="1" applyFill="1" applyBorder="1" applyAlignment="1">
      <alignment horizontal="right" vertical="top"/>
    </xf>
    <xf numFmtId="164" fontId="2" fillId="4" borderId="25" xfId="0" applyNumberFormat="1" applyFont="1" applyFill="1" applyBorder="1" applyAlignment="1">
      <alignment horizontal="right" vertical="top"/>
    </xf>
    <xf numFmtId="164" fontId="2" fillId="4" borderId="44" xfId="0" applyNumberFormat="1" applyFont="1" applyFill="1" applyBorder="1" applyAlignment="1">
      <alignment horizontal="right" vertical="top"/>
    </xf>
    <xf numFmtId="164" fontId="2" fillId="4" borderId="5" xfId="0" applyNumberFormat="1" applyFont="1" applyFill="1" applyBorder="1" applyAlignment="1">
      <alignment horizontal="right" vertical="top"/>
    </xf>
    <xf numFmtId="164" fontId="2" fillId="4" borderId="12" xfId="0" applyNumberFormat="1" applyFont="1" applyFill="1" applyBorder="1" applyAlignment="1">
      <alignment horizontal="right" vertical="top"/>
    </xf>
    <xf numFmtId="164" fontId="16" fillId="4" borderId="13" xfId="0" applyNumberFormat="1" applyFont="1" applyFill="1" applyBorder="1" applyAlignment="1">
      <alignment horizontal="right" vertical="top"/>
    </xf>
    <xf numFmtId="164" fontId="16" fillId="4" borderId="14" xfId="0" applyNumberFormat="1" applyFont="1" applyFill="1" applyBorder="1" applyAlignment="1">
      <alignment horizontal="right" vertical="top"/>
    </xf>
    <xf numFmtId="164" fontId="10" fillId="4" borderId="15" xfId="0" applyNumberFormat="1" applyFont="1" applyFill="1" applyBorder="1" applyAlignment="1">
      <alignment horizontal="right" vertical="top"/>
    </xf>
    <xf numFmtId="164" fontId="16" fillId="4" borderId="49" xfId="0" applyNumberFormat="1" applyFont="1" applyFill="1" applyBorder="1" applyAlignment="1">
      <alignment horizontal="right" vertical="top"/>
    </xf>
    <xf numFmtId="164" fontId="10" fillId="4" borderId="31" xfId="0" applyNumberFormat="1" applyFont="1" applyFill="1" applyBorder="1" applyAlignment="1">
      <alignment horizontal="right" vertical="top"/>
    </xf>
    <xf numFmtId="164" fontId="16" fillId="4" borderId="31" xfId="0" applyNumberFormat="1" applyFont="1" applyFill="1" applyBorder="1" applyAlignment="1">
      <alignment horizontal="right" vertical="top"/>
    </xf>
    <xf numFmtId="164" fontId="2" fillId="4" borderId="10" xfId="0" applyNumberFormat="1" applyFont="1" applyFill="1" applyBorder="1" applyAlignment="1">
      <alignment horizontal="right" vertical="top"/>
    </xf>
    <xf numFmtId="164" fontId="2" fillId="4" borderId="3" xfId="0" applyNumberFormat="1" applyFont="1" applyFill="1" applyBorder="1" applyAlignment="1">
      <alignment horizontal="right" vertical="top"/>
    </xf>
    <xf numFmtId="164" fontId="10" fillId="4" borderId="6" xfId="0" applyNumberFormat="1" applyFont="1" applyFill="1" applyBorder="1" applyAlignment="1">
      <alignment horizontal="right" vertical="top"/>
    </xf>
    <xf numFmtId="164" fontId="2" fillId="4" borderId="13" xfId="0" applyNumberFormat="1" applyFont="1" applyFill="1" applyBorder="1" applyAlignment="1">
      <alignment horizontal="right" vertical="top"/>
    </xf>
    <xf numFmtId="164" fontId="2" fillId="4" borderId="14" xfId="0" applyNumberFormat="1" applyFont="1" applyFill="1" applyBorder="1" applyAlignment="1">
      <alignment horizontal="right" vertical="top"/>
    </xf>
    <xf numFmtId="0" fontId="21" fillId="0" borderId="5" xfId="0" applyFont="1" applyBorder="1" applyAlignment="1">
      <alignment vertical="center" wrapText="1"/>
    </xf>
    <xf numFmtId="0" fontId="23" fillId="2" borderId="3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wrapText="1"/>
    </xf>
    <xf numFmtId="0" fontId="24" fillId="0" borderId="0" xfId="0" applyFont="1"/>
    <xf numFmtId="0" fontId="24" fillId="0" borderId="5" xfId="0" applyFont="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16" fillId="0" borderId="1" xfId="0" applyFont="1" applyBorder="1" applyAlignment="1">
      <alignment horizontal="center" vertical="center"/>
    </xf>
    <xf numFmtId="0" fontId="16" fillId="0" borderId="5" xfId="0" applyFont="1" applyBorder="1" applyAlignment="1">
      <alignment horizontal="center" vertical="center" wrapText="1"/>
    </xf>
    <xf numFmtId="0" fontId="24" fillId="0" borderId="0" xfId="0" applyFont="1" applyAlignment="1">
      <alignment horizontal="center" vertical="center"/>
    </xf>
    <xf numFmtId="0" fontId="11" fillId="2" borderId="41" xfId="0" applyFont="1" applyFill="1" applyBorder="1" applyAlignment="1">
      <alignment horizontal="center" vertical="center"/>
    </xf>
    <xf numFmtId="0" fontId="11" fillId="2" borderId="8"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4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11" fillId="2" borderId="27" xfId="0" applyFont="1" applyFill="1" applyBorder="1" applyAlignment="1">
      <alignment horizontal="center" vertical="center"/>
    </xf>
    <xf numFmtId="0" fontId="23" fillId="2" borderId="21" xfId="0" applyFont="1" applyFill="1" applyBorder="1" applyAlignment="1">
      <alignment horizontal="center" vertical="center"/>
    </xf>
    <xf numFmtId="0" fontId="11" fillId="2" borderId="21" xfId="0" applyFont="1" applyFill="1" applyBorder="1" applyAlignment="1">
      <alignment horizontal="center" vertical="center"/>
    </xf>
    <xf numFmtId="0" fontId="23" fillId="2" borderId="42" xfId="0" applyFont="1" applyFill="1" applyBorder="1" applyAlignment="1">
      <alignment horizontal="center" vertical="center"/>
    </xf>
    <xf numFmtId="0" fontId="21" fillId="0" borderId="0" xfId="0" applyFont="1" applyFill="1" applyBorder="1" applyAlignment="1">
      <alignment horizontal="center" vertical="center"/>
    </xf>
    <xf numFmtId="0" fontId="23" fillId="2" borderId="50" xfId="0" applyFont="1" applyFill="1" applyBorder="1" applyAlignment="1">
      <alignment horizontal="center" vertical="center" wrapText="1"/>
    </xf>
    <xf numFmtId="0" fontId="23" fillId="0" borderId="0" xfId="0" applyFont="1" applyAlignment="1">
      <alignment vertical="center"/>
    </xf>
    <xf numFmtId="0" fontId="24" fillId="0" borderId="5" xfId="0" applyFont="1" applyBorder="1" applyAlignment="1">
      <alignment vertical="center" wrapText="1"/>
    </xf>
    <xf numFmtId="0" fontId="19" fillId="0" borderId="0" xfId="0" applyFont="1" applyFill="1" applyBorder="1" applyAlignment="1">
      <alignment horizontal="center" vertical="center"/>
    </xf>
    <xf numFmtId="0" fontId="16" fillId="0" borderId="0" xfId="0" applyFont="1" applyAlignment="1">
      <alignment wrapText="1"/>
    </xf>
    <xf numFmtId="0" fontId="25" fillId="0" borderId="0" xfId="0" applyFont="1" applyAlignment="1">
      <alignment vertical="center"/>
    </xf>
    <xf numFmtId="0" fontId="11" fillId="2" borderId="1" xfId="0" applyFont="1" applyFill="1" applyBorder="1" applyAlignment="1">
      <alignment horizontal="center" vertical="center"/>
    </xf>
    <xf numFmtId="0" fontId="20" fillId="2" borderId="5" xfId="0" applyFont="1" applyFill="1" applyBorder="1" applyAlignment="1">
      <alignment horizontal="center" wrapText="1"/>
    </xf>
    <xf numFmtId="0" fontId="20" fillId="3" borderId="5" xfId="0" applyFont="1" applyFill="1" applyBorder="1" applyAlignment="1">
      <alignment horizontal="center" wrapText="1"/>
    </xf>
    <xf numFmtId="164" fontId="10" fillId="4" borderId="16" xfId="0" applyNumberFormat="1" applyFont="1" applyFill="1" applyBorder="1" applyAlignment="1">
      <alignment horizontal="right" vertical="top"/>
    </xf>
    <xf numFmtId="0" fontId="20" fillId="2" borderId="6" xfId="0" applyFont="1" applyFill="1" applyBorder="1" applyAlignment="1">
      <alignment horizontal="center" wrapText="1"/>
    </xf>
    <xf numFmtId="164" fontId="16" fillId="4" borderId="10" xfId="0" applyNumberFormat="1" applyFont="1" applyFill="1" applyBorder="1" applyAlignment="1">
      <alignment horizontal="right" vertical="top"/>
    </xf>
    <xf numFmtId="164" fontId="16" fillId="4" borderId="3" xfId="0" applyNumberFormat="1" applyFont="1" applyFill="1" applyBorder="1" applyAlignment="1">
      <alignment horizontal="right" vertical="top"/>
    </xf>
    <xf numFmtId="164" fontId="10" fillId="4" borderId="53" xfId="0" applyNumberFormat="1" applyFont="1" applyFill="1" applyBorder="1" applyAlignment="1">
      <alignment horizontal="right" vertical="top"/>
    </xf>
    <xf numFmtId="164" fontId="10" fillId="4" borderId="24" xfId="0" applyNumberFormat="1" applyFont="1" applyFill="1" applyBorder="1" applyAlignment="1">
      <alignment horizontal="right" vertical="top"/>
    </xf>
    <xf numFmtId="164" fontId="10" fillId="4" borderId="45" xfId="0" applyNumberFormat="1" applyFont="1" applyFill="1" applyBorder="1" applyAlignment="1">
      <alignment horizontal="right" vertical="top"/>
    </xf>
    <xf numFmtId="0" fontId="24" fillId="0" borderId="5" xfId="0" applyFont="1" applyBorder="1" applyAlignment="1">
      <alignment horizontal="center" wrapText="1"/>
    </xf>
    <xf numFmtId="0" fontId="24" fillId="0" borderId="0" xfId="0" applyFont="1" applyAlignment="1">
      <alignment horizontal="center"/>
    </xf>
    <xf numFmtId="0" fontId="23" fillId="2" borderId="33" xfId="0" applyFont="1" applyFill="1" applyBorder="1" applyAlignment="1">
      <alignment horizontal="center" vertical="center" wrapText="1"/>
    </xf>
    <xf numFmtId="0" fontId="11" fillId="2" borderId="41" xfId="0" applyFont="1" applyFill="1" applyBorder="1" applyAlignment="1">
      <alignment horizontal="center"/>
    </xf>
    <xf numFmtId="0" fontId="11" fillId="2" borderId="8" xfId="0" applyFont="1" applyFill="1" applyBorder="1" applyAlignment="1">
      <alignment horizontal="center"/>
    </xf>
    <xf numFmtId="0" fontId="23" fillId="2" borderId="26" xfId="0" applyFont="1" applyFill="1" applyBorder="1" applyAlignment="1">
      <alignment horizontal="center"/>
    </xf>
    <xf numFmtId="0" fontId="11" fillId="2" borderId="27" xfId="0" applyFont="1" applyFill="1" applyBorder="1" applyAlignment="1">
      <alignment horizontal="center"/>
    </xf>
    <xf numFmtId="0" fontId="23" fillId="2" borderId="21" xfId="0" applyFont="1" applyFill="1" applyBorder="1" applyAlignment="1">
      <alignment horizontal="center"/>
    </xf>
    <xf numFmtId="0" fontId="23" fillId="2" borderId="29"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1" xfId="0" applyFont="1" applyFill="1" applyBorder="1" applyAlignment="1">
      <alignment horizontal="center" vertical="center"/>
    </xf>
    <xf numFmtId="165" fontId="2" fillId="4" borderId="11" xfId="0" applyNumberFormat="1" applyFont="1" applyFill="1" applyBorder="1" applyAlignment="1">
      <alignment horizontal="right" vertical="top"/>
    </xf>
    <xf numFmtId="165" fontId="2" fillId="4" borderId="2" xfId="0" applyNumberFormat="1" applyFont="1" applyFill="1" applyBorder="1" applyAlignment="1">
      <alignment horizontal="right" vertical="top"/>
    </xf>
    <xf numFmtId="165" fontId="10" fillId="4" borderId="12" xfId="0" applyNumberFormat="1" applyFont="1" applyFill="1" applyBorder="1" applyAlignment="1">
      <alignment horizontal="right" vertical="top"/>
    </xf>
    <xf numFmtId="165" fontId="2" fillId="4" borderId="9" xfId="0" applyNumberFormat="1" applyFont="1" applyFill="1" applyBorder="1" applyAlignment="1">
      <alignment horizontal="right" vertical="top"/>
    </xf>
    <xf numFmtId="165" fontId="10" fillId="4" borderId="5" xfId="0" applyNumberFormat="1" applyFont="1" applyFill="1" applyBorder="1" applyAlignment="1">
      <alignment horizontal="right" vertical="top"/>
    </xf>
    <xf numFmtId="165" fontId="16" fillId="4" borderId="11" xfId="0" applyNumberFormat="1" applyFont="1" applyFill="1" applyBorder="1" applyAlignment="1">
      <alignment horizontal="right" vertical="top"/>
    </xf>
    <xf numFmtId="165" fontId="16" fillId="4" borderId="2" xfId="0" applyNumberFormat="1" applyFont="1" applyFill="1" applyBorder="1" applyAlignment="1">
      <alignment horizontal="right" vertical="top"/>
    </xf>
    <xf numFmtId="165" fontId="16" fillId="4" borderId="9" xfId="0" applyNumberFormat="1" applyFont="1" applyFill="1" applyBorder="1" applyAlignment="1">
      <alignment horizontal="right" vertical="top"/>
    </xf>
    <xf numFmtId="165" fontId="10" fillId="4" borderId="2" xfId="0" applyNumberFormat="1" applyFont="1" applyFill="1" applyBorder="1" applyAlignment="1">
      <alignment horizontal="right" vertical="top"/>
    </xf>
    <xf numFmtId="164" fontId="10" fillId="4" borderId="54" xfId="0" applyNumberFormat="1" applyFont="1" applyFill="1" applyBorder="1" applyAlignment="1">
      <alignment horizontal="right" vertical="top"/>
    </xf>
    <xf numFmtId="164" fontId="10" fillId="4" borderId="40" xfId="0" applyNumberFormat="1" applyFont="1" applyFill="1" applyBorder="1" applyAlignment="1">
      <alignment horizontal="right" vertical="top"/>
    </xf>
    <xf numFmtId="165" fontId="2" fillId="4" borderId="5" xfId="0" applyNumberFormat="1" applyFont="1" applyFill="1" applyBorder="1" applyAlignment="1">
      <alignment horizontal="right" vertical="top"/>
    </xf>
    <xf numFmtId="165" fontId="16" fillId="0" borderId="0" xfId="0" applyNumberFormat="1" applyFont="1"/>
    <xf numFmtId="165" fontId="2" fillId="4" borderId="12" xfId="0" applyNumberFormat="1" applyFont="1" applyFill="1" applyBorder="1" applyAlignment="1">
      <alignment horizontal="right" vertical="top"/>
    </xf>
    <xf numFmtId="164" fontId="2" fillId="4" borderId="16" xfId="0" applyNumberFormat="1" applyFont="1" applyFill="1" applyBorder="1" applyAlignment="1">
      <alignment horizontal="right" vertical="top"/>
    </xf>
    <xf numFmtId="165" fontId="16" fillId="4" borderId="5" xfId="0" applyNumberFormat="1" applyFont="1" applyFill="1" applyBorder="1" applyAlignment="1">
      <alignment horizontal="right" vertical="top"/>
    </xf>
    <xf numFmtId="164" fontId="10" fillId="4" borderId="63" xfId="0" applyNumberFormat="1" applyFont="1" applyFill="1" applyBorder="1" applyAlignment="1">
      <alignment horizontal="right" vertical="top"/>
    </xf>
    <xf numFmtId="164" fontId="2" fillId="4" borderId="63" xfId="0" applyNumberFormat="1" applyFont="1" applyFill="1" applyBorder="1" applyAlignment="1">
      <alignment horizontal="right" vertical="top"/>
    </xf>
    <xf numFmtId="164" fontId="2" fillId="4" borderId="64" xfId="0" applyNumberFormat="1" applyFont="1" applyFill="1" applyBorder="1" applyAlignment="1">
      <alignment horizontal="right" vertical="top"/>
    </xf>
    <xf numFmtId="164" fontId="2" fillId="4" borderId="56" xfId="0" applyNumberFormat="1" applyFont="1" applyFill="1" applyBorder="1" applyAlignment="1">
      <alignment horizontal="right" vertical="top"/>
    </xf>
    <xf numFmtId="164" fontId="2" fillId="4" borderId="59" xfId="0" applyNumberFormat="1" applyFont="1" applyFill="1" applyBorder="1" applyAlignment="1">
      <alignment horizontal="right" vertical="top"/>
    </xf>
    <xf numFmtId="164" fontId="10" fillId="4" borderId="57" xfId="0" applyNumberFormat="1" applyFont="1" applyFill="1" applyBorder="1" applyAlignment="1">
      <alignment horizontal="right" vertical="top"/>
    </xf>
    <xf numFmtId="164" fontId="10" fillId="4" borderId="60" xfId="0" applyNumberFormat="1" applyFont="1" applyFill="1" applyBorder="1" applyAlignment="1">
      <alignment horizontal="right" vertical="top"/>
    </xf>
    <xf numFmtId="165" fontId="10" fillId="4" borderId="26" xfId="0" applyNumberFormat="1" applyFont="1" applyFill="1" applyBorder="1" applyAlignment="1">
      <alignment horizontal="right" vertical="top"/>
    </xf>
    <xf numFmtId="165" fontId="10" fillId="4" borderId="21" xfId="0" applyNumberFormat="1" applyFont="1" applyFill="1" applyBorder="1" applyAlignment="1">
      <alignment horizontal="right" vertical="top"/>
    </xf>
    <xf numFmtId="164" fontId="2" fillId="4" borderId="58" xfId="0" applyNumberFormat="1" applyFont="1" applyFill="1" applyBorder="1" applyAlignment="1">
      <alignment horizontal="right" vertical="top"/>
    </xf>
    <xf numFmtId="164" fontId="2" fillId="4" borderId="61" xfId="0" applyNumberFormat="1" applyFont="1" applyFill="1" applyBorder="1" applyAlignment="1">
      <alignment horizontal="right" vertical="top"/>
    </xf>
    <xf numFmtId="0" fontId="11" fillId="2" borderId="46" xfId="0" applyFont="1" applyFill="1" applyBorder="1" applyAlignment="1">
      <alignment horizontal="center" vertical="center" wrapText="1"/>
    </xf>
    <xf numFmtId="164" fontId="16" fillId="0" borderId="0" xfId="0" applyNumberFormat="1" applyFont="1"/>
    <xf numFmtId="164" fontId="10" fillId="5" borderId="5" xfId="0" applyNumberFormat="1" applyFont="1" applyFill="1" applyBorder="1" applyAlignment="1">
      <alignment horizontal="right" vertical="top"/>
    </xf>
    <xf numFmtId="164" fontId="2" fillId="4" borderId="31" xfId="0" applyNumberFormat="1" applyFont="1" applyFill="1" applyBorder="1" applyAlignment="1">
      <alignment horizontal="right" vertical="top"/>
    </xf>
    <xf numFmtId="0" fontId="19" fillId="0" borderId="0" xfId="0" applyFont="1"/>
    <xf numFmtId="0" fontId="26" fillId="0" borderId="0" xfId="0" applyFont="1"/>
    <xf numFmtId="164" fontId="12" fillId="4" borderId="11" xfId="0" applyNumberFormat="1" applyFont="1" applyFill="1" applyBorder="1" applyAlignment="1">
      <alignment horizontal="right" vertical="center"/>
    </xf>
    <xf numFmtId="164" fontId="12" fillId="4" borderId="2" xfId="0" applyNumberFormat="1" applyFont="1" applyFill="1" applyBorder="1" applyAlignment="1">
      <alignment horizontal="right" vertical="center"/>
    </xf>
    <xf numFmtId="164" fontId="13" fillId="4" borderId="5" xfId="0" applyNumberFormat="1" applyFont="1" applyFill="1" applyBorder="1" applyAlignment="1">
      <alignment horizontal="right" vertical="center"/>
    </xf>
    <xf numFmtId="164" fontId="13" fillId="4" borderId="12" xfId="0" applyNumberFormat="1" applyFont="1" applyFill="1" applyBorder="1" applyAlignment="1">
      <alignment horizontal="right" vertical="center"/>
    </xf>
    <xf numFmtId="164" fontId="13" fillId="4" borderId="44" xfId="0" applyNumberFormat="1" applyFont="1" applyFill="1" applyBorder="1" applyAlignment="1">
      <alignment horizontal="right" vertical="center"/>
    </xf>
    <xf numFmtId="164" fontId="13" fillId="4" borderId="25" xfId="0" applyNumberFormat="1" applyFont="1" applyFill="1" applyBorder="1" applyAlignment="1">
      <alignment horizontal="right" vertical="center"/>
    </xf>
    <xf numFmtId="164" fontId="12" fillId="4" borderId="9" xfId="0" applyNumberFormat="1" applyFont="1" applyFill="1" applyBorder="1" applyAlignment="1">
      <alignment horizontal="right" vertical="center"/>
    </xf>
    <xf numFmtId="164" fontId="12" fillId="4" borderId="5" xfId="0" applyNumberFormat="1" applyFont="1" applyFill="1" applyBorder="1" applyAlignment="1">
      <alignment horizontal="right" vertical="center"/>
    </xf>
    <xf numFmtId="164" fontId="15" fillId="0" borderId="44" xfId="0" applyNumberFormat="1" applyFont="1" applyFill="1" applyBorder="1" applyAlignment="1">
      <alignment horizontal="right" vertical="center"/>
    </xf>
    <xf numFmtId="164" fontId="15" fillId="4" borderId="44" xfId="0" applyNumberFormat="1" applyFont="1" applyFill="1" applyBorder="1" applyAlignment="1">
      <alignment horizontal="right" vertical="center"/>
    </xf>
    <xf numFmtId="164" fontId="15" fillId="4" borderId="25" xfId="0" applyNumberFormat="1" applyFont="1" applyFill="1" applyBorder="1" applyAlignment="1">
      <alignment horizontal="right" vertical="center"/>
    </xf>
    <xf numFmtId="164" fontId="15" fillId="4" borderId="5" xfId="0" applyNumberFormat="1" applyFont="1" applyFill="1" applyBorder="1" applyAlignment="1">
      <alignment horizontal="right" vertical="center"/>
    </xf>
    <xf numFmtId="164" fontId="15" fillId="4" borderId="12" xfId="0" applyNumberFormat="1" applyFont="1" applyFill="1" applyBorder="1" applyAlignment="1">
      <alignment horizontal="right" vertical="center"/>
    </xf>
    <xf numFmtId="164" fontId="12" fillId="4" borderId="66" xfId="0" applyNumberFormat="1" applyFont="1" applyFill="1" applyBorder="1" applyAlignment="1">
      <alignment horizontal="right" vertical="center"/>
    </xf>
    <xf numFmtId="164" fontId="15" fillId="4" borderId="65" xfId="0" applyNumberFormat="1" applyFont="1" applyFill="1" applyBorder="1" applyAlignment="1">
      <alignment horizontal="right" vertical="center"/>
    </xf>
    <xf numFmtId="164" fontId="12" fillId="4" borderId="67" xfId="0" applyNumberFormat="1" applyFont="1" applyFill="1" applyBorder="1" applyAlignment="1">
      <alignment horizontal="right" vertical="center"/>
    </xf>
    <xf numFmtId="164" fontId="15" fillId="0" borderId="65" xfId="0" applyNumberFormat="1" applyFont="1" applyFill="1" applyBorder="1" applyAlignment="1">
      <alignment horizontal="right" vertical="center"/>
    </xf>
    <xf numFmtId="164" fontId="13" fillId="0" borderId="44" xfId="0" applyNumberFormat="1" applyFont="1" applyFill="1" applyBorder="1" applyAlignment="1">
      <alignment horizontal="right" vertical="center"/>
    </xf>
    <xf numFmtId="164" fontId="13" fillId="0" borderId="25" xfId="0" applyNumberFormat="1" applyFont="1" applyFill="1" applyBorder="1" applyAlignment="1">
      <alignment horizontal="right" vertical="center"/>
    </xf>
    <xf numFmtId="164" fontId="13" fillId="4" borderId="65" xfId="0" applyNumberFormat="1" applyFont="1" applyFill="1" applyBorder="1" applyAlignment="1">
      <alignment horizontal="right" vertical="center"/>
    </xf>
    <xf numFmtId="164" fontId="12" fillId="4" borderId="11" xfId="0" applyNumberFormat="1" applyFont="1" applyFill="1" applyBorder="1" applyAlignment="1">
      <alignment horizontal="center" vertical="center"/>
    </xf>
    <xf numFmtId="164" fontId="12" fillId="4" borderId="2" xfId="0" applyNumberFormat="1" applyFont="1" applyFill="1" applyBorder="1" applyAlignment="1">
      <alignment horizontal="center" vertical="center"/>
    </xf>
    <xf numFmtId="164" fontId="12" fillId="4" borderId="67" xfId="0" applyNumberFormat="1" applyFont="1" applyFill="1" applyBorder="1" applyAlignment="1">
      <alignment horizontal="center" vertical="center"/>
    </xf>
    <xf numFmtId="164" fontId="15" fillId="4" borderId="8" xfId="0" applyNumberFormat="1" applyFont="1" applyFill="1" applyBorder="1" applyAlignment="1">
      <alignment horizontal="right" vertical="center"/>
    </xf>
    <xf numFmtId="164" fontId="13" fillId="4" borderId="21" xfId="0" applyNumberFormat="1" applyFont="1" applyFill="1" applyBorder="1" applyAlignment="1">
      <alignment horizontal="right" vertical="center"/>
    </xf>
    <xf numFmtId="164" fontId="12" fillId="4" borderId="41" xfId="0" applyNumberFormat="1" applyFont="1" applyFill="1" applyBorder="1" applyAlignment="1">
      <alignment horizontal="right" vertical="center"/>
    </xf>
    <xf numFmtId="164" fontId="12" fillId="4" borderId="8" xfId="0" applyNumberFormat="1" applyFont="1" applyFill="1" applyBorder="1" applyAlignment="1">
      <alignment horizontal="right" vertical="center"/>
    </xf>
    <xf numFmtId="164" fontId="15" fillId="4" borderId="2" xfId="0" applyNumberFormat="1" applyFont="1" applyFill="1" applyBorder="1" applyAlignment="1">
      <alignment horizontal="right" vertical="center"/>
    </xf>
    <xf numFmtId="164" fontId="15" fillId="0" borderId="5" xfId="0" applyNumberFormat="1" applyFont="1" applyFill="1" applyBorder="1" applyAlignment="1">
      <alignment horizontal="right" vertical="center"/>
    </xf>
    <xf numFmtId="164" fontId="12" fillId="0" borderId="11" xfId="0" applyNumberFormat="1" applyFont="1" applyFill="1" applyBorder="1" applyAlignment="1">
      <alignment horizontal="right" vertical="center"/>
    </xf>
    <xf numFmtId="164" fontId="12" fillId="0" borderId="2" xfId="0" applyNumberFormat="1" applyFont="1" applyFill="1" applyBorder="1" applyAlignment="1">
      <alignment horizontal="right" vertical="center"/>
    </xf>
    <xf numFmtId="164" fontId="15" fillId="0" borderId="12" xfId="0" applyNumberFormat="1" applyFont="1" applyFill="1" applyBorder="1" applyAlignment="1">
      <alignment horizontal="right" vertical="center"/>
    </xf>
    <xf numFmtId="164" fontId="27" fillId="4" borderId="5" xfId="0" applyNumberFormat="1" applyFont="1" applyFill="1" applyBorder="1" applyAlignment="1">
      <alignment horizontal="right" vertical="center"/>
    </xf>
    <xf numFmtId="164" fontId="27" fillId="4" borderId="12" xfId="0" applyNumberFormat="1" applyFont="1" applyFill="1" applyBorder="1" applyAlignment="1">
      <alignment horizontal="right" vertical="center"/>
    </xf>
    <xf numFmtId="164" fontId="27" fillId="4" borderId="44" xfId="0" applyNumberFormat="1" applyFont="1" applyFill="1" applyBorder="1" applyAlignment="1">
      <alignment horizontal="right" vertical="center"/>
    </xf>
    <xf numFmtId="164" fontId="27" fillId="4" borderId="25" xfId="0" applyNumberFormat="1" applyFont="1" applyFill="1" applyBorder="1" applyAlignment="1">
      <alignment horizontal="right" vertical="center"/>
    </xf>
    <xf numFmtId="164" fontId="15" fillId="0" borderId="25" xfId="0" applyNumberFormat="1" applyFont="1" applyFill="1" applyBorder="1" applyAlignment="1">
      <alignment horizontal="right" vertical="center"/>
    </xf>
    <xf numFmtId="164" fontId="13" fillId="0" borderId="12" xfId="0" applyNumberFormat="1" applyFont="1" applyFill="1" applyBorder="1" applyAlignment="1">
      <alignment horizontal="right" vertical="center"/>
    </xf>
    <xf numFmtId="164" fontId="12" fillId="4" borderId="13" xfId="0" applyNumberFormat="1" applyFont="1" applyFill="1" applyBorder="1" applyAlignment="1">
      <alignment horizontal="center" vertical="center"/>
    </xf>
    <xf numFmtId="164" fontId="12" fillId="4" borderId="14" xfId="0" applyNumberFormat="1" applyFont="1" applyFill="1" applyBorder="1" applyAlignment="1">
      <alignment horizontal="center" vertical="center"/>
    </xf>
    <xf numFmtId="164" fontId="12" fillId="4" borderId="14" xfId="0" applyNumberFormat="1" applyFont="1" applyFill="1" applyBorder="1" applyAlignment="1">
      <alignment horizontal="right" vertical="center"/>
    </xf>
    <xf numFmtId="164" fontId="15" fillId="4" borderId="14" xfId="0" applyNumberFormat="1" applyFont="1" applyFill="1" applyBorder="1" applyAlignment="1">
      <alignment horizontal="right" vertical="center"/>
    </xf>
    <xf numFmtId="164" fontId="27" fillId="4" borderId="31" xfId="0" applyNumberFormat="1" applyFont="1" applyFill="1" applyBorder="1" applyAlignment="1">
      <alignment horizontal="right" vertical="center"/>
    </xf>
    <xf numFmtId="164" fontId="27" fillId="4" borderId="15" xfId="0" applyNumberFormat="1" applyFont="1" applyFill="1" applyBorder="1" applyAlignment="1">
      <alignment horizontal="right" vertical="center"/>
    </xf>
    <xf numFmtId="164" fontId="27" fillId="4" borderId="45" xfId="0" applyNumberFormat="1" applyFont="1" applyFill="1" applyBorder="1" applyAlignment="1">
      <alignment horizontal="right" vertical="center"/>
    </xf>
    <xf numFmtId="164" fontId="27" fillId="4" borderId="24" xfId="0" applyNumberFormat="1" applyFont="1" applyFill="1" applyBorder="1" applyAlignment="1">
      <alignment horizontal="right" vertical="center"/>
    </xf>
    <xf numFmtId="164" fontId="12" fillId="4" borderId="13" xfId="0" applyNumberFormat="1" applyFont="1" applyFill="1" applyBorder="1" applyAlignment="1">
      <alignment horizontal="right" vertical="center"/>
    </xf>
    <xf numFmtId="164" fontId="12" fillId="4" borderId="10" xfId="0" applyNumberFormat="1" applyFont="1" applyFill="1" applyBorder="1" applyAlignment="1">
      <alignment horizontal="right" vertical="center"/>
    </xf>
    <xf numFmtId="164" fontId="12" fillId="4" borderId="3" xfId="0" applyNumberFormat="1" applyFont="1" applyFill="1" applyBorder="1" applyAlignment="1">
      <alignment horizontal="right" vertical="center"/>
    </xf>
    <xf numFmtId="164" fontId="27" fillId="4" borderId="6" xfId="0" applyNumberFormat="1" applyFont="1" applyFill="1" applyBorder="1" applyAlignment="1">
      <alignment horizontal="right" vertical="center"/>
    </xf>
    <xf numFmtId="164" fontId="12" fillId="4" borderId="31" xfId="0" applyNumberFormat="1" applyFont="1" applyFill="1" applyBorder="1" applyAlignment="1">
      <alignment horizontal="right" vertical="center"/>
    </xf>
    <xf numFmtId="0" fontId="28" fillId="0" borderId="0" xfId="0" applyFont="1" applyAlignment="1">
      <alignment horizontal="center" vertical="center"/>
    </xf>
    <xf numFmtId="0" fontId="29" fillId="0" borderId="0" xfId="0" applyFont="1" applyAlignment="1">
      <alignment vertical="center"/>
    </xf>
    <xf numFmtId="0" fontId="9" fillId="0" borderId="0" xfId="0" applyFont="1" applyAlignment="1">
      <alignment vertical="center"/>
    </xf>
    <xf numFmtId="0" fontId="20" fillId="2" borderId="22" xfId="0" applyFont="1" applyFill="1" applyBorder="1" applyAlignment="1">
      <alignment horizontal="center"/>
    </xf>
    <xf numFmtId="0" fontId="20" fillId="3" borderId="22" xfId="0" applyFont="1" applyFill="1" applyBorder="1" applyAlignment="1">
      <alignment horizontal="center"/>
    </xf>
    <xf numFmtId="164" fontId="10" fillId="5" borderId="12" xfId="0" applyNumberFormat="1" applyFont="1" applyFill="1" applyBorder="1" applyAlignment="1">
      <alignment horizontal="right" vertical="top"/>
    </xf>
    <xf numFmtId="164" fontId="16" fillId="4" borderId="70" xfId="0" applyNumberFormat="1" applyFont="1" applyFill="1" applyBorder="1" applyAlignment="1">
      <alignment horizontal="right" vertical="top"/>
    </xf>
    <xf numFmtId="164" fontId="16" fillId="5" borderId="2" xfId="0" applyNumberFormat="1" applyFont="1" applyFill="1" applyBorder="1" applyAlignment="1">
      <alignment horizontal="right" vertical="top"/>
    </xf>
    <xf numFmtId="164" fontId="16" fillId="4" borderId="71" xfId="0" applyNumberFormat="1" applyFont="1" applyFill="1" applyBorder="1" applyAlignment="1">
      <alignment horizontal="right" vertical="top"/>
    </xf>
    <xf numFmtId="0" fontId="24" fillId="0" borderId="22" xfId="0" applyFont="1" applyBorder="1"/>
    <xf numFmtId="0" fontId="21" fillId="0" borderId="22"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left" vertical="center" wrapText="1" indent="1"/>
    </xf>
    <xf numFmtId="0" fontId="32" fillId="0" borderId="0" xfId="0" applyFont="1"/>
    <xf numFmtId="0" fontId="32" fillId="0" borderId="0" xfId="0" applyFont="1" applyAlignment="1">
      <alignment horizontal="left" vertical="top" wrapText="1" indent="1"/>
    </xf>
    <xf numFmtId="0" fontId="35" fillId="0" borderId="0" xfId="0" applyFont="1" applyAlignment="1">
      <alignment vertical="top" wrapText="1"/>
    </xf>
    <xf numFmtId="0" fontId="34" fillId="0" borderId="0" xfId="0" applyFont="1" applyAlignment="1">
      <alignment vertical="center" wrapText="1"/>
    </xf>
    <xf numFmtId="0" fontId="33" fillId="0" borderId="0" xfId="0" applyFont="1" applyAlignment="1">
      <alignment vertical="center" wrapText="1"/>
    </xf>
    <xf numFmtId="0" fontId="28" fillId="0" borderId="0" xfId="0" applyFont="1"/>
    <xf numFmtId="0" fontId="11" fillId="0" borderId="0" xfId="0" applyFont="1"/>
    <xf numFmtId="0" fontId="36" fillId="0" borderId="0" xfId="0" applyFont="1" applyAlignment="1">
      <alignment vertical="center" wrapText="1"/>
    </xf>
    <xf numFmtId="0" fontId="36" fillId="0" borderId="0" xfId="0" applyFont="1" applyAlignment="1">
      <alignment horizontal="left" vertical="center" wrapText="1" indent="1"/>
    </xf>
    <xf numFmtId="0" fontId="0" fillId="0" borderId="0" xfId="0" applyFont="1"/>
    <xf numFmtId="0" fontId="23" fillId="2" borderId="52"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51" xfId="0" applyFont="1" applyFill="1" applyBorder="1" applyAlignment="1">
      <alignment horizontal="center" vertical="center"/>
    </xf>
    <xf numFmtId="0" fontId="11" fillId="2" borderId="21" xfId="0" applyFont="1" applyFill="1" applyBorder="1" applyAlignment="1">
      <alignment horizontal="center"/>
    </xf>
    <xf numFmtId="0" fontId="23" fillId="2" borderId="55" xfId="0" applyFont="1" applyFill="1" applyBorder="1" applyAlignment="1">
      <alignment horizontal="center" vertical="center"/>
    </xf>
    <xf numFmtId="0" fontId="11" fillId="2" borderId="62" xfId="0" applyFont="1" applyFill="1" applyBorder="1" applyAlignment="1">
      <alignment horizontal="center" vertical="center"/>
    </xf>
    <xf numFmtId="0" fontId="28" fillId="0" borderId="0" xfId="0" applyFont="1" applyAlignment="1">
      <alignment vertical="center"/>
    </xf>
    <xf numFmtId="0" fontId="11" fillId="2" borderId="22" xfId="0" applyFont="1" applyFill="1" applyBorder="1" applyAlignment="1">
      <alignment horizontal="center"/>
    </xf>
    <xf numFmtId="0" fontId="11" fillId="2" borderId="69" xfId="0" applyFont="1" applyFill="1" applyBorder="1" applyAlignment="1">
      <alignment horizontal="center"/>
    </xf>
    <xf numFmtId="0" fontId="37" fillId="0" borderId="0" xfId="4" applyFont="1" applyAlignment="1">
      <alignment horizontal="left" vertical="top" wrapText="1"/>
    </xf>
    <xf numFmtId="0" fontId="38" fillId="0" borderId="80" xfId="4" applyFont="1" applyBorder="1" applyAlignment="1">
      <alignment horizontal="left" vertical="top" wrapText="1"/>
    </xf>
    <xf numFmtId="0" fontId="37" fillId="0" borderId="80" xfId="4" applyFont="1" applyBorder="1" applyAlignment="1">
      <alignment horizontal="left" vertical="top" wrapText="1"/>
    </xf>
    <xf numFmtId="0" fontId="40" fillId="0" borderId="0" xfId="0" applyFont="1" applyAlignment="1">
      <alignment vertical="center"/>
    </xf>
    <xf numFmtId="0" fontId="40" fillId="0" borderId="0" xfId="0" applyFont="1"/>
    <xf numFmtId="0" fontId="41" fillId="3" borderId="5" xfId="0" applyFont="1" applyFill="1" applyBorder="1" applyAlignment="1">
      <alignment horizontal="left" wrapText="1"/>
    </xf>
    <xf numFmtId="0" fontId="20" fillId="2" borderId="83" xfId="0" applyFont="1" applyFill="1" applyBorder="1" applyAlignment="1">
      <alignment horizontal="center" vertical="center" wrapText="1"/>
    </xf>
    <xf numFmtId="166" fontId="16" fillId="4" borderId="66" xfId="1" applyNumberFormat="1" applyFont="1" applyFill="1" applyBorder="1" applyAlignment="1">
      <alignment horizontal="right" vertical="top"/>
    </xf>
    <xf numFmtId="166" fontId="16" fillId="4" borderId="84" xfId="1" applyNumberFormat="1" applyFont="1" applyFill="1" applyBorder="1" applyAlignment="1">
      <alignment horizontal="right" vertical="top"/>
    </xf>
    <xf numFmtId="166" fontId="10" fillId="4" borderId="85" xfId="1" applyNumberFormat="1" applyFont="1" applyFill="1" applyBorder="1" applyAlignment="1">
      <alignment horizontal="right" vertical="top"/>
    </xf>
    <xf numFmtId="166" fontId="2" fillId="4" borderId="86" xfId="1" applyNumberFormat="1" applyFont="1" applyFill="1" applyBorder="1" applyAlignment="1">
      <alignment horizontal="right" vertical="top"/>
    </xf>
    <xf numFmtId="166" fontId="2" fillId="4" borderId="84" xfId="1" applyNumberFormat="1" applyFont="1" applyFill="1" applyBorder="1" applyAlignment="1">
      <alignment horizontal="right" vertical="top"/>
    </xf>
    <xf numFmtId="166" fontId="2" fillId="4" borderId="85" xfId="1" applyNumberFormat="1" applyFont="1" applyFill="1" applyBorder="1" applyAlignment="1">
      <alignment horizontal="right" vertical="top"/>
    </xf>
    <xf numFmtId="166" fontId="16" fillId="4" borderId="86" xfId="1" applyNumberFormat="1" applyFont="1" applyFill="1" applyBorder="1" applyAlignment="1">
      <alignment horizontal="right" vertical="top"/>
    </xf>
    <xf numFmtId="166" fontId="2" fillId="4" borderId="83" xfId="1" applyNumberFormat="1" applyFont="1" applyFill="1" applyBorder="1" applyAlignment="1">
      <alignment horizontal="right" vertical="top"/>
    </xf>
    <xf numFmtId="166" fontId="16" fillId="4" borderId="83" xfId="1" applyNumberFormat="1" applyFont="1" applyFill="1" applyBorder="1" applyAlignment="1">
      <alignment horizontal="right" vertical="top"/>
    </xf>
    <xf numFmtId="166" fontId="2" fillId="4" borderId="87" xfId="1" applyNumberFormat="1" applyFont="1" applyFill="1" applyBorder="1" applyAlignment="1">
      <alignment horizontal="right" vertical="top"/>
    </xf>
    <xf numFmtId="0" fontId="20" fillId="3" borderId="89" xfId="0" applyFont="1" applyFill="1" applyBorder="1" applyAlignment="1">
      <alignment horizontal="center" vertical="center" wrapText="1"/>
    </xf>
    <xf numFmtId="166" fontId="16" fillId="4" borderId="88" xfId="1" applyNumberFormat="1" applyFont="1" applyFill="1" applyBorder="1" applyAlignment="1">
      <alignment horizontal="right" vertical="top"/>
    </xf>
    <xf numFmtId="166" fontId="16" fillId="4" borderId="90" xfId="1" applyNumberFormat="1" applyFont="1" applyFill="1" applyBorder="1" applyAlignment="1">
      <alignment horizontal="right" vertical="top"/>
    </xf>
    <xf numFmtId="166" fontId="10" fillId="4" borderId="91" xfId="1" applyNumberFormat="1" applyFont="1" applyFill="1" applyBorder="1" applyAlignment="1">
      <alignment horizontal="right" vertical="top"/>
    </xf>
    <xf numFmtId="166" fontId="10" fillId="4" borderId="92" xfId="1" applyNumberFormat="1" applyFont="1" applyFill="1" applyBorder="1" applyAlignment="1">
      <alignment horizontal="right" vertical="top"/>
    </xf>
    <xf numFmtId="166" fontId="10" fillId="4" borderId="90" xfId="1" applyNumberFormat="1" applyFont="1" applyFill="1" applyBorder="1" applyAlignment="1">
      <alignment horizontal="right" vertical="top"/>
    </xf>
    <xf numFmtId="166" fontId="16" fillId="4" borderId="92" xfId="1" applyNumberFormat="1" applyFont="1" applyFill="1" applyBorder="1" applyAlignment="1">
      <alignment horizontal="right" vertical="top"/>
    </xf>
    <xf numFmtId="166" fontId="10" fillId="4" borderId="89" xfId="1" applyNumberFormat="1" applyFont="1" applyFill="1" applyBorder="1" applyAlignment="1">
      <alignment horizontal="right" vertical="top"/>
    </xf>
    <xf numFmtId="166" fontId="16" fillId="4" borderId="89" xfId="1" applyNumberFormat="1" applyFont="1" applyFill="1" applyBorder="1" applyAlignment="1">
      <alignment horizontal="right" vertical="top"/>
    </xf>
    <xf numFmtId="0" fontId="20" fillId="2" borderId="78" xfId="0" applyFont="1" applyFill="1" applyBorder="1" applyAlignment="1">
      <alignment horizontal="center" vertical="center" wrapText="1"/>
    </xf>
    <xf numFmtId="166" fontId="16" fillId="4" borderId="93" xfId="1" applyNumberFormat="1" applyFont="1" applyFill="1" applyBorder="1" applyAlignment="1">
      <alignment horizontal="right" vertical="top"/>
    </xf>
    <xf numFmtId="166" fontId="16" fillId="4" borderId="94" xfId="1" applyNumberFormat="1" applyFont="1" applyFill="1" applyBorder="1" applyAlignment="1">
      <alignment horizontal="right" vertical="top"/>
    </xf>
    <xf numFmtId="166" fontId="10" fillId="4" borderId="95" xfId="1" applyNumberFormat="1" applyFont="1" applyFill="1" applyBorder="1" applyAlignment="1">
      <alignment horizontal="right" vertical="top"/>
    </xf>
    <xf numFmtId="166" fontId="2" fillId="4" borderId="94" xfId="1" applyNumberFormat="1" applyFont="1" applyFill="1" applyBorder="1" applyAlignment="1">
      <alignment horizontal="right" vertical="top"/>
    </xf>
    <xf numFmtId="166" fontId="2" fillId="4" borderId="95" xfId="1" applyNumberFormat="1" applyFont="1" applyFill="1" applyBorder="1" applyAlignment="1">
      <alignment horizontal="right" vertical="top"/>
    </xf>
    <xf numFmtId="166" fontId="2" fillId="4" borderId="78" xfId="1" applyNumberFormat="1" applyFont="1" applyFill="1" applyBorder="1" applyAlignment="1">
      <alignment horizontal="right" vertical="top"/>
    </xf>
    <xf numFmtId="0" fontId="20" fillId="3" borderId="78" xfId="0" applyFont="1" applyFill="1" applyBorder="1" applyAlignment="1">
      <alignment horizontal="center" vertical="center" wrapText="1"/>
    </xf>
    <xf numFmtId="166" fontId="2" fillId="4" borderId="75" xfId="1" applyNumberFormat="1" applyFont="1" applyFill="1" applyBorder="1" applyAlignment="1">
      <alignment horizontal="right" vertical="top"/>
    </xf>
    <xf numFmtId="0" fontId="20" fillId="2" borderId="97" xfId="0" applyFont="1" applyFill="1" applyBorder="1" applyAlignment="1">
      <alignment horizontal="center" vertical="center" wrapText="1"/>
    </xf>
    <xf numFmtId="166" fontId="16" fillId="4" borderId="96" xfId="1" applyNumberFormat="1" applyFont="1" applyFill="1" applyBorder="1" applyAlignment="1">
      <alignment horizontal="right" vertical="top"/>
    </xf>
    <xf numFmtId="166" fontId="16" fillId="4" borderId="98" xfId="1" applyNumberFormat="1" applyFont="1" applyFill="1" applyBorder="1" applyAlignment="1">
      <alignment horizontal="right" vertical="top"/>
    </xf>
    <xf numFmtId="166" fontId="10" fillId="4" borderId="99" xfId="1" applyNumberFormat="1" applyFont="1" applyFill="1" applyBorder="1" applyAlignment="1">
      <alignment horizontal="right" vertical="top"/>
    </xf>
    <xf numFmtId="166" fontId="2" fillId="4" borderId="100" xfId="1" applyNumberFormat="1" applyFont="1" applyFill="1" applyBorder="1" applyAlignment="1">
      <alignment vertical="top"/>
    </xf>
    <xf numFmtId="166" fontId="2" fillId="4" borderId="98" xfId="1" applyNumberFormat="1" applyFont="1" applyFill="1" applyBorder="1" applyAlignment="1">
      <alignment vertical="top"/>
    </xf>
    <xf numFmtId="166" fontId="2" fillId="4" borderId="99" xfId="1" applyNumberFormat="1" applyFont="1" applyFill="1" applyBorder="1" applyAlignment="1">
      <alignment vertical="top"/>
    </xf>
    <xf numFmtId="166" fontId="2" fillId="4" borderId="101" xfId="1" applyNumberFormat="1" applyFont="1" applyFill="1" applyBorder="1" applyAlignment="1">
      <alignment vertical="top"/>
    </xf>
    <xf numFmtId="166" fontId="16" fillId="4" borderId="100" xfId="1" applyNumberFormat="1" applyFont="1" applyFill="1" applyBorder="1" applyAlignment="1">
      <alignment horizontal="right" vertical="top"/>
    </xf>
    <xf numFmtId="166" fontId="2" fillId="4" borderId="97" xfId="1" applyNumberFormat="1" applyFont="1" applyFill="1" applyBorder="1" applyAlignment="1">
      <alignment vertical="top"/>
    </xf>
    <xf numFmtId="166" fontId="16" fillId="4" borderId="97" xfId="1" applyNumberFormat="1" applyFont="1" applyFill="1" applyBorder="1" applyAlignment="1">
      <alignment horizontal="right" vertical="top"/>
    </xf>
    <xf numFmtId="0" fontId="42" fillId="0" borderId="0" xfId="0" applyFont="1"/>
    <xf numFmtId="0" fontId="43" fillId="0" borderId="0" xfId="0" applyFont="1"/>
    <xf numFmtId="165" fontId="2" fillId="4" borderId="66" xfId="0" applyNumberFormat="1" applyFont="1" applyFill="1" applyBorder="1" applyAlignment="1">
      <alignment horizontal="right" vertical="top"/>
    </xf>
    <xf numFmtId="165" fontId="2" fillId="4" borderId="84" xfId="0" applyNumberFormat="1" applyFont="1" applyFill="1" applyBorder="1" applyAlignment="1">
      <alignment horizontal="right" vertical="top"/>
    </xf>
    <xf numFmtId="165" fontId="2" fillId="4" borderId="85" xfId="0" applyNumberFormat="1" applyFont="1" applyFill="1" applyBorder="1" applyAlignment="1">
      <alignment horizontal="right" vertical="top"/>
    </xf>
    <xf numFmtId="165" fontId="2" fillId="4" borderId="86" xfId="0" applyNumberFormat="1" applyFont="1" applyFill="1" applyBorder="1" applyAlignment="1">
      <alignment horizontal="right" vertical="top"/>
    </xf>
    <xf numFmtId="165" fontId="2" fillId="4" borderId="83" xfId="0" applyNumberFormat="1" applyFont="1" applyFill="1" applyBorder="1" applyAlignment="1">
      <alignment horizontal="right" vertical="top"/>
    </xf>
    <xf numFmtId="165" fontId="16" fillId="4" borderId="66" xfId="0" applyNumberFormat="1" applyFont="1" applyFill="1" applyBorder="1" applyAlignment="1">
      <alignment horizontal="right" vertical="top"/>
    </xf>
    <xf numFmtId="165" fontId="16" fillId="4" borderId="84" xfId="0" applyNumberFormat="1" applyFont="1" applyFill="1" applyBorder="1" applyAlignment="1">
      <alignment horizontal="right" vertical="top"/>
    </xf>
    <xf numFmtId="165" fontId="16" fillId="4" borderId="86" xfId="0" applyNumberFormat="1" applyFont="1" applyFill="1" applyBorder="1" applyAlignment="1">
      <alignment horizontal="right" vertical="top"/>
    </xf>
    <xf numFmtId="164" fontId="2" fillId="4" borderId="106" xfId="0" applyNumberFormat="1" applyFont="1" applyFill="1" applyBorder="1" applyAlignment="1">
      <alignment horizontal="right" vertical="top"/>
    </xf>
    <xf numFmtId="164" fontId="2" fillId="4" borderId="107" xfId="0" applyNumberFormat="1" applyFont="1" applyFill="1" applyBorder="1" applyAlignment="1">
      <alignment horizontal="right" vertical="top"/>
    </xf>
    <xf numFmtId="164" fontId="2" fillId="4" borderId="108" xfId="0" applyNumberFormat="1" applyFont="1" applyFill="1" applyBorder="1" applyAlignment="1">
      <alignment horizontal="right" vertical="top"/>
    </xf>
    <xf numFmtId="165" fontId="16" fillId="4" borderId="83" xfId="0" applyNumberFormat="1" applyFont="1" applyFill="1" applyBorder="1" applyAlignment="1">
      <alignment horizontal="right" vertical="top"/>
    </xf>
    <xf numFmtId="165" fontId="2" fillId="4" borderId="109" xfId="0" applyNumberFormat="1" applyFont="1" applyFill="1" applyBorder="1" applyAlignment="1">
      <alignment horizontal="right" vertical="top"/>
    </xf>
    <xf numFmtId="165" fontId="2" fillId="4" borderId="108" xfId="0" applyNumberFormat="1" applyFont="1" applyFill="1" applyBorder="1" applyAlignment="1">
      <alignment horizontal="right" vertical="top"/>
    </xf>
    <xf numFmtId="0" fontId="20" fillId="3" borderId="21" xfId="0" applyFont="1" applyFill="1" applyBorder="1" applyAlignment="1">
      <alignment horizontal="center" vertical="center" wrapText="1"/>
    </xf>
    <xf numFmtId="165" fontId="2" fillId="4" borderId="93" xfId="0" applyNumberFormat="1" applyFont="1" applyFill="1" applyBorder="1" applyAlignment="1">
      <alignment horizontal="right" vertical="top"/>
    </xf>
    <xf numFmtId="165" fontId="2" fillId="4" borderId="94" xfId="0" applyNumberFormat="1" applyFont="1" applyFill="1" applyBorder="1" applyAlignment="1">
      <alignment horizontal="right" vertical="top"/>
    </xf>
    <xf numFmtId="165" fontId="10" fillId="4" borderId="95" xfId="0" applyNumberFormat="1" applyFont="1" applyFill="1" applyBorder="1" applyAlignment="1">
      <alignment horizontal="right" vertical="top"/>
    </xf>
    <xf numFmtId="165" fontId="2" fillId="4" borderId="75" xfId="0" applyNumberFormat="1" applyFont="1" applyFill="1" applyBorder="1" applyAlignment="1">
      <alignment horizontal="right" vertical="top"/>
    </xf>
    <xf numFmtId="165" fontId="10" fillId="4" borderId="78" xfId="0" applyNumberFormat="1" applyFont="1" applyFill="1" applyBorder="1" applyAlignment="1">
      <alignment horizontal="right" vertical="top"/>
    </xf>
    <xf numFmtId="165" fontId="16" fillId="4" borderId="93" xfId="0" applyNumberFormat="1" applyFont="1" applyFill="1" applyBorder="1" applyAlignment="1">
      <alignment horizontal="right" vertical="top"/>
    </xf>
    <xf numFmtId="165" fontId="16" fillId="4" borderId="94" xfId="0" applyNumberFormat="1" applyFont="1" applyFill="1" applyBorder="1" applyAlignment="1">
      <alignment horizontal="right" vertical="top"/>
    </xf>
    <xf numFmtId="165" fontId="16" fillId="4" borderId="75" xfId="0" applyNumberFormat="1" applyFont="1" applyFill="1" applyBorder="1" applyAlignment="1">
      <alignment horizontal="right" vertical="top"/>
    </xf>
    <xf numFmtId="165" fontId="10" fillId="4" borderId="94" xfId="0" applyNumberFormat="1" applyFont="1" applyFill="1" applyBorder="1" applyAlignment="1">
      <alignment horizontal="right" vertical="top"/>
    </xf>
    <xf numFmtId="164" fontId="10" fillId="4" borderId="74" xfId="0" applyNumberFormat="1" applyFont="1" applyFill="1" applyBorder="1" applyAlignment="1">
      <alignment horizontal="right" vertical="top"/>
    </xf>
    <xf numFmtId="164" fontId="10" fillId="4" borderId="110" xfId="0" applyNumberFormat="1" applyFont="1" applyFill="1" applyBorder="1" applyAlignment="1">
      <alignment horizontal="right" vertical="top"/>
    </xf>
    <xf numFmtId="164" fontId="10" fillId="4" borderId="81" xfId="0" applyNumberFormat="1" applyFont="1" applyFill="1" applyBorder="1" applyAlignment="1">
      <alignment horizontal="right" vertical="top"/>
    </xf>
    <xf numFmtId="165" fontId="2" fillId="4" borderId="78" xfId="0" applyNumberFormat="1" applyFont="1" applyFill="1" applyBorder="1" applyAlignment="1">
      <alignment horizontal="right" vertical="top"/>
    </xf>
    <xf numFmtId="165" fontId="16" fillId="0" borderId="0" xfId="0" applyNumberFormat="1" applyFont="1" applyBorder="1"/>
    <xf numFmtId="0" fontId="16" fillId="0" borderId="0" xfId="0" applyFont="1" applyBorder="1"/>
    <xf numFmtId="165" fontId="2" fillId="4" borderId="95" xfId="0" applyNumberFormat="1" applyFont="1" applyFill="1" applyBorder="1" applyAlignment="1">
      <alignment horizontal="right" vertical="top"/>
    </xf>
    <xf numFmtId="164" fontId="2" fillId="4" borderId="74" xfId="0" applyNumberFormat="1" applyFont="1" applyFill="1" applyBorder="1" applyAlignment="1">
      <alignment horizontal="right" vertical="top"/>
    </xf>
    <xf numFmtId="164" fontId="2" fillId="4" borderId="110" xfId="0" applyNumberFormat="1" applyFont="1" applyFill="1" applyBorder="1" applyAlignment="1">
      <alignment horizontal="right" vertical="top"/>
    </xf>
    <xf numFmtId="164" fontId="2" fillId="4" borderId="81" xfId="0" applyNumberFormat="1" applyFont="1" applyFill="1" applyBorder="1" applyAlignment="1">
      <alignment horizontal="right" vertical="top"/>
    </xf>
    <xf numFmtId="165" fontId="16" fillId="0" borderId="40" xfId="0" applyNumberFormat="1" applyFont="1" applyBorder="1"/>
    <xf numFmtId="0" fontId="16" fillId="0" borderId="40" xfId="0" applyFont="1" applyBorder="1"/>
    <xf numFmtId="165" fontId="2" fillId="4" borderId="88" xfId="0" applyNumberFormat="1" applyFont="1" applyFill="1" applyBorder="1" applyAlignment="1">
      <alignment horizontal="right" vertical="top"/>
    </xf>
    <xf numFmtId="165" fontId="2" fillId="4" borderId="90" xfId="0" applyNumberFormat="1" applyFont="1" applyFill="1" applyBorder="1" applyAlignment="1">
      <alignment horizontal="right" vertical="top"/>
    </xf>
    <xf numFmtId="165" fontId="10" fillId="4" borderId="91" xfId="0" applyNumberFormat="1" applyFont="1" applyFill="1" applyBorder="1" applyAlignment="1">
      <alignment horizontal="right" vertical="top"/>
    </xf>
    <xf numFmtId="165" fontId="2" fillId="4" borderId="92" xfId="0" applyNumberFormat="1" applyFont="1" applyFill="1" applyBorder="1" applyAlignment="1">
      <alignment horizontal="right" vertical="top"/>
    </xf>
    <xf numFmtId="165" fontId="10" fillId="4" borderId="89" xfId="0" applyNumberFormat="1" applyFont="1" applyFill="1" applyBorder="1" applyAlignment="1">
      <alignment horizontal="right" vertical="top"/>
    </xf>
    <xf numFmtId="165" fontId="16" fillId="4" borderId="88" xfId="0" applyNumberFormat="1" applyFont="1" applyFill="1" applyBorder="1" applyAlignment="1">
      <alignment horizontal="right" vertical="top"/>
    </xf>
    <xf numFmtId="165" fontId="16" fillId="4" borderId="90" xfId="0" applyNumberFormat="1" applyFont="1" applyFill="1" applyBorder="1" applyAlignment="1">
      <alignment horizontal="right" vertical="top"/>
    </xf>
    <xf numFmtId="165" fontId="16" fillId="4" borderId="92" xfId="0" applyNumberFormat="1" applyFont="1" applyFill="1" applyBorder="1" applyAlignment="1">
      <alignment horizontal="right" vertical="top"/>
    </xf>
    <xf numFmtId="165" fontId="10" fillId="4" borderId="90" xfId="0" applyNumberFormat="1" applyFont="1" applyFill="1" applyBorder="1" applyAlignment="1">
      <alignment horizontal="right" vertical="top"/>
    </xf>
    <xf numFmtId="164" fontId="10" fillId="4" borderId="112" xfId="0" applyNumberFormat="1" applyFont="1" applyFill="1" applyBorder="1" applyAlignment="1">
      <alignment horizontal="right" vertical="top"/>
    </xf>
    <xf numFmtId="164" fontId="10" fillId="4" borderId="23" xfId="0" applyNumberFormat="1" applyFont="1" applyFill="1" applyBorder="1" applyAlignment="1">
      <alignment horizontal="right" vertical="top"/>
    </xf>
    <xf numFmtId="164" fontId="10" fillId="4" borderId="113" xfId="0" applyNumberFormat="1" applyFont="1" applyFill="1" applyBorder="1" applyAlignment="1">
      <alignment horizontal="right" vertical="top"/>
    </xf>
    <xf numFmtId="165" fontId="2" fillId="4" borderId="89" xfId="0" applyNumberFormat="1" applyFont="1" applyFill="1" applyBorder="1" applyAlignment="1">
      <alignment horizontal="right" vertical="top"/>
    </xf>
    <xf numFmtId="0" fontId="20" fillId="3" borderId="97" xfId="0" applyFont="1" applyFill="1" applyBorder="1" applyAlignment="1">
      <alignment horizontal="center" vertical="center" wrapText="1"/>
    </xf>
    <xf numFmtId="165" fontId="2" fillId="4" borderId="96" xfId="0" applyNumberFormat="1" applyFont="1" applyFill="1" applyBorder="1" applyAlignment="1">
      <alignment horizontal="right" vertical="top"/>
    </xf>
    <xf numFmtId="165" fontId="2" fillId="4" borderId="98" xfId="0" applyNumberFormat="1" applyFont="1" applyFill="1" applyBorder="1" applyAlignment="1">
      <alignment horizontal="right" vertical="top"/>
    </xf>
    <xf numFmtId="165" fontId="2" fillId="4" borderId="99" xfId="0" applyNumberFormat="1" applyFont="1" applyFill="1" applyBorder="1" applyAlignment="1">
      <alignment horizontal="right" vertical="top"/>
    </xf>
    <xf numFmtId="165" fontId="2" fillId="4" borderId="100" xfId="0" applyNumberFormat="1" applyFont="1" applyFill="1" applyBorder="1" applyAlignment="1">
      <alignment horizontal="right" vertical="top"/>
    </xf>
    <xf numFmtId="165" fontId="2" fillId="4" borderId="97" xfId="0" applyNumberFormat="1" applyFont="1" applyFill="1" applyBorder="1" applyAlignment="1">
      <alignment horizontal="right" vertical="top"/>
    </xf>
    <xf numFmtId="165" fontId="16" fillId="4" borderId="96" xfId="0" applyNumberFormat="1" applyFont="1" applyFill="1" applyBorder="1" applyAlignment="1">
      <alignment horizontal="right" vertical="top"/>
    </xf>
    <xf numFmtId="165" fontId="16" fillId="4" borderId="98" xfId="0" applyNumberFormat="1" applyFont="1" applyFill="1" applyBorder="1" applyAlignment="1">
      <alignment horizontal="right" vertical="top"/>
    </xf>
    <xf numFmtId="165" fontId="16" fillId="4" borderId="100" xfId="0" applyNumberFormat="1" applyFont="1" applyFill="1" applyBorder="1" applyAlignment="1">
      <alignment horizontal="right" vertical="top"/>
    </xf>
    <xf numFmtId="164" fontId="2" fillId="4" borderId="114" xfId="0" applyNumberFormat="1" applyFont="1" applyFill="1" applyBorder="1" applyAlignment="1">
      <alignment horizontal="right" vertical="top"/>
    </xf>
    <xf numFmtId="164" fontId="2" fillId="4" borderId="115" xfId="0" applyNumberFormat="1" applyFont="1" applyFill="1" applyBorder="1" applyAlignment="1">
      <alignment horizontal="right" vertical="top"/>
    </xf>
    <xf numFmtId="164" fontId="2" fillId="4" borderId="116" xfId="0" applyNumberFormat="1" applyFont="1" applyFill="1" applyBorder="1" applyAlignment="1">
      <alignment horizontal="right" vertical="top"/>
    </xf>
    <xf numFmtId="164" fontId="16" fillId="4" borderId="66" xfId="0" applyNumberFormat="1" applyFont="1" applyFill="1" applyBorder="1" applyAlignment="1">
      <alignment horizontal="right" vertical="top"/>
    </xf>
    <xf numFmtId="164" fontId="16" fillId="4" borderId="84" xfId="0" applyNumberFormat="1" applyFont="1" applyFill="1" applyBorder="1" applyAlignment="1">
      <alignment horizontal="right" vertical="top"/>
    </xf>
    <xf numFmtId="164" fontId="10" fillId="4" borderId="85" xfId="0" applyNumberFormat="1" applyFont="1" applyFill="1" applyBorder="1" applyAlignment="1">
      <alignment horizontal="right" vertical="top"/>
    </xf>
    <xf numFmtId="164" fontId="16" fillId="4" borderId="86" xfId="0" applyNumberFormat="1" applyFont="1" applyFill="1" applyBorder="1" applyAlignment="1">
      <alignment horizontal="right" vertical="top"/>
    </xf>
    <xf numFmtId="164" fontId="10" fillId="4" borderId="83" xfId="0" applyNumberFormat="1" applyFont="1" applyFill="1" applyBorder="1" applyAlignment="1">
      <alignment horizontal="right" vertical="top"/>
    </xf>
    <xf numFmtId="164" fontId="16" fillId="4" borderId="83" xfId="0" applyNumberFormat="1" applyFont="1" applyFill="1" applyBorder="1" applyAlignment="1">
      <alignment horizontal="right" vertical="top"/>
    </xf>
    <xf numFmtId="164" fontId="10" fillId="4" borderId="117" xfId="0" applyNumberFormat="1" applyFont="1" applyFill="1" applyBorder="1" applyAlignment="1">
      <alignment horizontal="right" vertical="top"/>
    </xf>
    <xf numFmtId="164" fontId="2" fillId="4" borderId="118" xfId="0" applyNumberFormat="1" applyFont="1" applyFill="1" applyBorder="1" applyAlignment="1">
      <alignment horizontal="right" vertical="top"/>
    </xf>
    <xf numFmtId="164" fontId="2" fillId="4" borderId="86" xfId="0" applyNumberFormat="1" applyFont="1" applyFill="1" applyBorder="1" applyAlignment="1">
      <alignment horizontal="right" vertical="top"/>
    </xf>
    <xf numFmtId="164" fontId="2" fillId="4" borderId="84" xfId="0" applyNumberFormat="1" applyFont="1" applyFill="1" applyBorder="1" applyAlignment="1">
      <alignment horizontal="right" vertical="top"/>
    </xf>
    <xf numFmtId="164" fontId="2" fillId="4" borderId="66" xfId="0" applyNumberFormat="1" applyFont="1" applyFill="1" applyBorder="1" applyAlignment="1">
      <alignment horizontal="right" vertical="top"/>
    </xf>
    <xf numFmtId="164" fontId="16" fillId="4" borderId="88" xfId="0" applyNumberFormat="1" applyFont="1" applyFill="1" applyBorder="1" applyAlignment="1">
      <alignment horizontal="right" vertical="top"/>
    </xf>
    <xf numFmtId="164" fontId="16" fillId="4" borderId="90" xfId="0" applyNumberFormat="1" applyFont="1" applyFill="1" applyBorder="1" applyAlignment="1">
      <alignment horizontal="right" vertical="top"/>
    </xf>
    <xf numFmtId="164" fontId="10" fillId="4" borderId="91" xfId="0" applyNumberFormat="1" applyFont="1" applyFill="1" applyBorder="1" applyAlignment="1">
      <alignment horizontal="right" vertical="top"/>
    </xf>
    <xf numFmtId="164" fontId="16" fillId="4" borderId="92" xfId="0" applyNumberFormat="1" applyFont="1" applyFill="1" applyBorder="1" applyAlignment="1">
      <alignment horizontal="right" vertical="top"/>
    </xf>
    <xf numFmtId="164" fontId="10" fillId="4" borderId="89" xfId="0" applyNumberFormat="1" applyFont="1" applyFill="1" applyBorder="1" applyAlignment="1">
      <alignment horizontal="right" vertical="top"/>
    </xf>
    <xf numFmtId="164" fontId="16" fillId="4" borderId="89" xfId="0" applyNumberFormat="1" applyFont="1" applyFill="1" applyBorder="1" applyAlignment="1">
      <alignment horizontal="right" vertical="top"/>
    </xf>
    <xf numFmtId="164" fontId="10" fillId="4" borderId="119" xfId="0" applyNumberFormat="1" applyFont="1" applyFill="1" applyBorder="1" applyAlignment="1">
      <alignment horizontal="right" vertical="top"/>
    </xf>
    <xf numFmtId="164" fontId="10" fillId="4" borderId="120" xfId="0" applyNumberFormat="1" applyFont="1" applyFill="1" applyBorder="1" applyAlignment="1">
      <alignment horizontal="right" vertical="top"/>
    </xf>
    <xf numFmtId="164" fontId="2" fillId="4" borderId="92" xfId="0" applyNumberFormat="1" applyFont="1" applyFill="1" applyBorder="1" applyAlignment="1">
      <alignment horizontal="right" vertical="top"/>
    </xf>
    <xf numFmtId="164" fontId="2" fillId="4" borderId="90" xfId="0" applyNumberFormat="1" applyFont="1" applyFill="1" applyBorder="1" applyAlignment="1">
      <alignment horizontal="right" vertical="top"/>
    </xf>
    <xf numFmtId="164" fontId="2" fillId="4" borderId="88" xfId="0" applyNumberFormat="1" applyFont="1" applyFill="1" applyBorder="1" applyAlignment="1">
      <alignment horizontal="right" vertical="top"/>
    </xf>
    <xf numFmtId="164" fontId="16" fillId="4" borderId="93" xfId="0" applyNumberFormat="1" applyFont="1" applyFill="1" applyBorder="1" applyAlignment="1">
      <alignment horizontal="right" vertical="top"/>
    </xf>
    <xf numFmtId="164" fontId="16" fillId="4" borderId="94" xfId="0" applyNumberFormat="1" applyFont="1" applyFill="1" applyBorder="1" applyAlignment="1">
      <alignment horizontal="right" vertical="top"/>
    </xf>
    <xf numFmtId="164" fontId="10" fillId="4" borderId="95" xfId="0" applyNumberFormat="1" applyFont="1" applyFill="1" applyBorder="1" applyAlignment="1">
      <alignment horizontal="right" vertical="top"/>
    </xf>
    <xf numFmtId="164" fontId="16" fillId="4" borderId="75" xfId="0" applyNumberFormat="1" applyFont="1" applyFill="1" applyBorder="1" applyAlignment="1">
      <alignment horizontal="right" vertical="top"/>
    </xf>
    <xf numFmtId="164" fontId="10" fillId="4" borderId="78" xfId="0" applyNumberFormat="1" applyFont="1" applyFill="1" applyBorder="1" applyAlignment="1">
      <alignment horizontal="right" vertical="top"/>
    </xf>
    <xf numFmtId="164" fontId="16" fillId="4" borderId="78" xfId="0" applyNumberFormat="1" applyFont="1" applyFill="1" applyBorder="1" applyAlignment="1">
      <alignment horizontal="right" vertical="top"/>
    </xf>
    <xf numFmtId="164" fontId="10" fillId="4" borderId="76" xfId="0" applyNumberFormat="1" applyFont="1" applyFill="1" applyBorder="1" applyAlignment="1">
      <alignment horizontal="right" vertical="top"/>
    </xf>
    <xf numFmtId="164" fontId="2" fillId="4" borderId="121" xfId="0" applyNumberFormat="1" applyFont="1" applyFill="1" applyBorder="1" applyAlignment="1">
      <alignment horizontal="right" vertical="top"/>
    </xf>
    <xf numFmtId="164" fontId="2" fillId="4" borderId="75" xfId="0" applyNumberFormat="1" applyFont="1" applyFill="1" applyBorder="1" applyAlignment="1">
      <alignment horizontal="right" vertical="top"/>
    </xf>
    <xf numFmtId="164" fontId="2" fillId="4" borderId="94" xfId="0" applyNumberFormat="1" applyFont="1" applyFill="1" applyBorder="1" applyAlignment="1">
      <alignment horizontal="right" vertical="top"/>
    </xf>
    <xf numFmtId="164" fontId="2" fillId="4" borderId="78" xfId="0" applyNumberFormat="1" applyFont="1" applyFill="1" applyBorder="1" applyAlignment="1">
      <alignment horizontal="right" vertical="top"/>
    </xf>
    <xf numFmtId="164" fontId="2" fillId="4" borderId="93" xfId="0" applyNumberFormat="1" applyFont="1" applyFill="1" applyBorder="1" applyAlignment="1">
      <alignment horizontal="right" vertical="top"/>
    </xf>
    <xf numFmtId="164" fontId="2" fillId="4" borderId="95" xfId="0" applyNumberFormat="1" applyFont="1" applyFill="1" applyBorder="1" applyAlignment="1">
      <alignment horizontal="right" vertical="top"/>
    </xf>
    <xf numFmtId="164" fontId="16" fillId="4" borderId="96" xfId="0" applyNumberFormat="1" applyFont="1" applyFill="1" applyBorder="1" applyAlignment="1">
      <alignment horizontal="right" vertical="top"/>
    </xf>
    <xf numFmtId="164" fontId="16" fillId="4" borderId="98" xfId="0" applyNumberFormat="1" applyFont="1" applyFill="1" applyBorder="1" applyAlignment="1">
      <alignment horizontal="right" vertical="top"/>
    </xf>
    <xf numFmtId="164" fontId="10" fillId="4" borderId="99" xfId="0" applyNumberFormat="1" applyFont="1" applyFill="1" applyBorder="1" applyAlignment="1">
      <alignment horizontal="right" vertical="top"/>
    </xf>
    <xf numFmtId="164" fontId="16" fillId="4" borderId="100" xfId="0" applyNumberFormat="1" applyFont="1" applyFill="1" applyBorder="1" applyAlignment="1">
      <alignment horizontal="right" vertical="top"/>
    </xf>
    <xf numFmtId="164" fontId="10" fillId="4" borderId="97" xfId="0" applyNumberFormat="1" applyFont="1" applyFill="1" applyBorder="1" applyAlignment="1">
      <alignment horizontal="right" vertical="top"/>
    </xf>
    <xf numFmtId="164" fontId="16" fillId="4" borderId="97" xfId="0" applyNumberFormat="1" applyFont="1" applyFill="1" applyBorder="1" applyAlignment="1">
      <alignment horizontal="right" vertical="top"/>
    </xf>
    <xf numFmtId="164" fontId="10" fillId="4" borderId="122" xfId="0" applyNumberFormat="1" applyFont="1" applyFill="1" applyBorder="1" applyAlignment="1">
      <alignment horizontal="right" vertical="top"/>
    </xf>
    <xf numFmtId="164" fontId="2" fillId="4" borderId="123" xfId="0" applyNumberFormat="1" applyFont="1" applyFill="1" applyBorder="1" applyAlignment="1">
      <alignment horizontal="right" vertical="top"/>
    </xf>
    <xf numFmtId="164" fontId="2" fillId="4" borderId="100" xfId="0" applyNumberFormat="1" applyFont="1" applyFill="1" applyBorder="1" applyAlignment="1">
      <alignment horizontal="right" vertical="top"/>
    </xf>
    <xf numFmtId="164" fontId="2" fillId="4" borderId="98" xfId="0" applyNumberFormat="1" applyFont="1" applyFill="1" applyBorder="1" applyAlignment="1">
      <alignment horizontal="right" vertical="top"/>
    </xf>
    <xf numFmtId="164" fontId="2" fillId="4" borderId="97" xfId="0" applyNumberFormat="1" applyFont="1" applyFill="1" applyBorder="1" applyAlignment="1">
      <alignment horizontal="right" vertical="top"/>
    </xf>
    <xf numFmtId="164" fontId="2" fillId="4" borderId="96" xfId="0" applyNumberFormat="1" applyFont="1" applyFill="1" applyBorder="1" applyAlignment="1">
      <alignment horizontal="right" vertical="top"/>
    </xf>
    <xf numFmtId="164" fontId="2" fillId="4" borderId="99" xfId="0" applyNumberFormat="1" applyFont="1" applyFill="1" applyBorder="1" applyAlignment="1">
      <alignment horizontal="right" vertical="top"/>
    </xf>
    <xf numFmtId="0" fontId="11" fillId="2" borderId="77" xfId="0" applyFont="1" applyFill="1" applyBorder="1" applyAlignment="1">
      <alignment horizontal="center" vertical="center"/>
    </xf>
    <xf numFmtId="0" fontId="20" fillId="2" borderId="95"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20" fillId="2" borderId="127" xfId="0" applyFont="1" applyFill="1" applyBorder="1" applyAlignment="1">
      <alignment horizontal="center" vertical="center" wrapText="1"/>
    </xf>
    <xf numFmtId="0" fontId="20" fillId="3" borderId="129" xfId="0" applyFont="1" applyFill="1" applyBorder="1" applyAlignment="1">
      <alignment horizontal="center" vertical="center" wrapText="1"/>
    </xf>
    <xf numFmtId="164" fontId="16" fillId="4" borderId="130" xfId="0" applyNumberFormat="1" applyFont="1" applyFill="1" applyBorder="1" applyAlignment="1">
      <alignment horizontal="right" vertical="top"/>
    </xf>
    <xf numFmtId="164" fontId="16" fillId="4" borderId="131" xfId="0" applyNumberFormat="1" applyFont="1" applyFill="1" applyBorder="1" applyAlignment="1">
      <alignment horizontal="right" vertical="top"/>
    </xf>
    <xf numFmtId="164" fontId="10" fillId="4" borderId="129" xfId="0" applyNumberFormat="1" applyFont="1" applyFill="1" applyBorder="1" applyAlignment="1">
      <alignment horizontal="right" vertical="top"/>
    </xf>
    <xf numFmtId="164" fontId="2" fillId="4" borderId="130" xfId="0" applyNumberFormat="1" applyFont="1" applyFill="1" applyBorder="1" applyAlignment="1">
      <alignment horizontal="right" vertical="top"/>
    </xf>
    <xf numFmtId="164" fontId="2" fillId="4" borderId="131" xfId="0" applyNumberFormat="1" applyFont="1" applyFill="1" applyBorder="1" applyAlignment="1">
      <alignment horizontal="right" vertical="top"/>
    </xf>
    <xf numFmtId="164" fontId="10" fillId="4" borderId="127" xfId="0" applyNumberFormat="1" applyFont="1" applyFill="1" applyBorder="1" applyAlignment="1">
      <alignment horizontal="right" vertical="top"/>
    </xf>
    <xf numFmtId="164" fontId="10" fillId="4" borderId="132" xfId="0" applyNumberFormat="1" applyFont="1" applyFill="1" applyBorder="1" applyAlignment="1">
      <alignment horizontal="right" vertical="top"/>
    </xf>
    <xf numFmtId="164" fontId="10" fillId="4" borderId="133" xfId="0" applyNumberFormat="1" applyFont="1" applyFill="1" applyBorder="1" applyAlignment="1">
      <alignment horizontal="right" vertical="top"/>
    </xf>
    <xf numFmtId="164" fontId="2" fillId="4" borderId="134" xfId="0" applyNumberFormat="1" applyFont="1" applyFill="1" applyBorder="1" applyAlignment="1">
      <alignment horizontal="right" vertical="top"/>
    </xf>
    <xf numFmtId="164" fontId="2" fillId="4" borderId="129" xfId="0" applyNumberFormat="1" applyFont="1" applyFill="1" applyBorder="1" applyAlignment="1">
      <alignment horizontal="right" vertical="top"/>
    </xf>
    <xf numFmtId="164" fontId="12" fillId="4" borderId="93" xfId="0" applyNumberFormat="1" applyFont="1" applyFill="1" applyBorder="1" applyAlignment="1">
      <alignment horizontal="right" vertical="center"/>
    </xf>
    <xf numFmtId="164" fontId="12" fillId="4" borderId="94" xfId="0" applyNumberFormat="1" applyFont="1" applyFill="1" applyBorder="1" applyAlignment="1">
      <alignment horizontal="right" vertical="center"/>
    </xf>
    <xf numFmtId="164" fontId="15" fillId="4" borderId="84" xfId="0" applyNumberFormat="1" applyFont="1" applyFill="1" applyBorder="1" applyAlignment="1">
      <alignment horizontal="right" vertical="center"/>
    </xf>
    <xf numFmtId="164" fontId="13" fillId="4" borderId="78" xfId="0" applyNumberFormat="1" applyFont="1" applyFill="1" applyBorder="1" applyAlignment="1">
      <alignment horizontal="right" vertical="center"/>
    </xf>
    <xf numFmtId="164" fontId="12" fillId="4" borderId="84" xfId="0" applyNumberFormat="1" applyFont="1" applyFill="1" applyBorder="1" applyAlignment="1">
      <alignment horizontal="right" vertical="center"/>
    </xf>
    <xf numFmtId="164" fontId="13" fillId="4" borderId="95" xfId="0" applyNumberFormat="1" applyFont="1" applyFill="1" applyBorder="1" applyAlignment="1">
      <alignment horizontal="right" vertical="center"/>
    </xf>
    <xf numFmtId="164" fontId="13" fillId="4" borderId="81" xfId="0" applyNumberFormat="1" applyFont="1" applyFill="1" applyBorder="1" applyAlignment="1">
      <alignment horizontal="right" vertical="center"/>
    </xf>
    <xf numFmtId="164" fontId="13" fillId="4" borderId="110" xfId="0" applyNumberFormat="1" applyFont="1" applyFill="1" applyBorder="1" applyAlignment="1">
      <alignment horizontal="right" vertical="center"/>
    </xf>
    <xf numFmtId="164" fontId="12" fillId="4" borderId="75" xfId="0" applyNumberFormat="1" applyFont="1" applyFill="1" applyBorder="1" applyAlignment="1">
      <alignment horizontal="right" vertical="center"/>
    </xf>
    <xf numFmtId="164" fontId="12" fillId="4" borderId="78" xfId="0" applyNumberFormat="1" applyFont="1" applyFill="1" applyBorder="1" applyAlignment="1">
      <alignment horizontal="right" vertical="center"/>
    </xf>
    <xf numFmtId="164" fontId="15" fillId="4" borderId="137" xfId="0" applyNumberFormat="1" applyFont="1" applyFill="1" applyBorder="1" applyAlignment="1">
      <alignment horizontal="right" vertical="center"/>
    </xf>
    <xf numFmtId="164" fontId="15" fillId="0" borderId="81" xfId="0" applyNumberFormat="1" applyFont="1" applyFill="1" applyBorder="1" applyAlignment="1">
      <alignment horizontal="right" vertical="center"/>
    </xf>
    <xf numFmtId="164" fontId="12" fillId="4" borderId="137" xfId="0" applyNumberFormat="1" applyFont="1" applyFill="1" applyBorder="1" applyAlignment="1">
      <alignment horizontal="right" vertical="center"/>
    </xf>
    <xf numFmtId="164" fontId="15" fillId="4" borderId="111" xfId="0" applyNumberFormat="1" applyFont="1" applyFill="1" applyBorder="1" applyAlignment="1">
      <alignment horizontal="right" vertical="center"/>
    </xf>
    <xf numFmtId="164" fontId="15" fillId="4" borderId="81" xfId="0" applyNumberFormat="1" applyFont="1" applyFill="1" applyBorder="1" applyAlignment="1">
      <alignment horizontal="right" vertical="center"/>
    </xf>
    <xf numFmtId="164" fontId="15" fillId="4" borderId="110" xfId="0" applyNumberFormat="1" applyFont="1" applyFill="1" applyBorder="1" applyAlignment="1">
      <alignment horizontal="right" vertical="center"/>
    </xf>
    <xf numFmtId="164" fontId="15" fillId="4" borderId="78" xfId="0" applyNumberFormat="1" applyFont="1" applyFill="1" applyBorder="1" applyAlignment="1">
      <alignment horizontal="right" vertical="center"/>
    </xf>
    <xf numFmtId="164" fontId="15" fillId="4" borderId="95" xfId="0" applyNumberFormat="1" applyFont="1" applyFill="1" applyBorder="1" applyAlignment="1">
      <alignment horizontal="right" vertical="center"/>
    </xf>
    <xf numFmtId="164" fontId="15" fillId="0" borderId="108" xfId="0" applyNumberFormat="1" applyFont="1" applyFill="1" applyBorder="1" applyAlignment="1">
      <alignment horizontal="right" vertical="center"/>
    </xf>
    <xf numFmtId="164" fontId="12" fillId="4" borderId="83" xfId="0" applyNumberFormat="1" applyFont="1" applyFill="1" applyBorder="1" applyAlignment="1">
      <alignment horizontal="right" vertical="center"/>
    </xf>
    <xf numFmtId="164" fontId="15" fillId="0" borderId="111" xfId="0" applyNumberFormat="1" applyFont="1" applyFill="1" applyBorder="1" applyAlignment="1">
      <alignment horizontal="right" vertical="center"/>
    </xf>
    <xf numFmtId="164" fontId="13" fillId="0" borderId="81" xfId="0" applyNumberFormat="1" applyFont="1" applyFill="1" applyBorder="1" applyAlignment="1">
      <alignment horizontal="right" vertical="center"/>
    </xf>
    <xf numFmtId="164" fontId="13" fillId="0" borderId="110" xfId="0" applyNumberFormat="1" applyFont="1" applyFill="1" applyBorder="1" applyAlignment="1">
      <alignment horizontal="right" vertical="center"/>
    </xf>
    <xf numFmtId="164" fontId="13" fillId="4" borderId="111" xfId="0" applyNumberFormat="1" applyFont="1" applyFill="1" applyBorder="1" applyAlignment="1">
      <alignment horizontal="right" vertical="center"/>
    </xf>
    <xf numFmtId="164" fontId="12" fillId="4" borderId="93" xfId="0" applyNumberFormat="1" applyFont="1" applyFill="1" applyBorder="1" applyAlignment="1">
      <alignment horizontal="center" vertical="center"/>
    </xf>
    <xf numFmtId="164" fontId="12" fillId="4" borderId="94" xfId="0" applyNumberFormat="1" applyFont="1" applyFill="1" applyBorder="1" applyAlignment="1">
      <alignment horizontal="center" vertical="center"/>
    </xf>
    <xf numFmtId="164" fontId="12" fillId="4" borderId="137" xfId="0" applyNumberFormat="1" applyFont="1" applyFill="1" applyBorder="1" applyAlignment="1">
      <alignment horizontal="center" vertical="center"/>
    </xf>
    <xf numFmtId="0" fontId="20" fillId="2" borderId="129" xfId="0" applyFont="1" applyFill="1" applyBorder="1" applyAlignment="1">
      <alignment horizontal="center" vertical="center" wrapText="1"/>
    </xf>
    <xf numFmtId="164" fontId="12" fillId="4" borderId="130" xfId="0" applyNumberFormat="1" applyFont="1" applyFill="1" applyBorder="1" applyAlignment="1">
      <alignment horizontal="center" vertical="center"/>
    </xf>
    <xf numFmtId="164" fontId="12" fillId="4" borderId="131" xfId="0" applyNumberFormat="1" applyFont="1" applyFill="1" applyBorder="1" applyAlignment="1">
      <alignment horizontal="center" vertical="center"/>
    </xf>
    <xf numFmtId="164" fontId="12" fillId="4" borderId="131" xfId="0" applyNumberFormat="1" applyFont="1" applyFill="1" applyBorder="1" applyAlignment="1">
      <alignment horizontal="right" vertical="center"/>
    </xf>
    <xf numFmtId="164" fontId="12" fillId="4" borderId="129" xfId="0" applyNumberFormat="1" applyFont="1" applyFill="1" applyBorder="1" applyAlignment="1">
      <alignment horizontal="right" vertical="center"/>
    </xf>
    <xf numFmtId="164" fontId="15" fillId="4" borderId="139" xfId="0" applyNumberFormat="1" applyFont="1" applyFill="1" applyBorder="1" applyAlignment="1">
      <alignment horizontal="right" vertical="center"/>
    </xf>
    <xf numFmtId="164" fontId="15" fillId="4" borderId="140" xfId="0" applyNumberFormat="1" applyFont="1" applyFill="1" applyBorder="1" applyAlignment="1">
      <alignment horizontal="right" vertical="center"/>
    </xf>
    <xf numFmtId="164" fontId="12" fillId="4" borderId="141" xfId="0" applyNumberFormat="1" applyFont="1" applyFill="1" applyBorder="1" applyAlignment="1">
      <alignment horizontal="center" vertical="center"/>
    </xf>
    <xf numFmtId="164" fontId="12" fillId="4" borderId="139" xfId="0" applyNumberFormat="1" applyFont="1" applyFill="1" applyBorder="1" applyAlignment="1">
      <alignment horizontal="center" vertical="center"/>
    </xf>
    <xf numFmtId="164" fontId="12" fillId="4" borderId="139" xfId="0" applyNumberFormat="1" applyFont="1" applyFill="1" applyBorder="1" applyAlignment="1">
      <alignment horizontal="right" vertical="center"/>
    </xf>
    <xf numFmtId="164" fontId="15" fillId="4" borderId="142" xfId="0" applyNumberFormat="1" applyFont="1" applyFill="1" applyBorder="1" applyAlignment="1">
      <alignment horizontal="right" vertical="center"/>
    </xf>
    <xf numFmtId="164" fontId="15" fillId="4" borderId="132" xfId="0" applyNumberFormat="1" applyFont="1" applyFill="1" applyBorder="1" applyAlignment="1">
      <alignment horizontal="right" vertical="center"/>
    </xf>
    <xf numFmtId="164" fontId="15" fillId="4" borderId="133" xfId="0" applyNumberFormat="1" applyFont="1" applyFill="1" applyBorder="1" applyAlignment="1">
      <alignment horizontal="right" vertical="center"/>
    </xf>
    <xf numFmtId="164" fontId="12" fillId="4" borderId="130" xfId="0" applyNumberFormat="1" applyFont="1" applyFill="1" applyBorder="1" applyAlignment="1">
      <alignment horizontal="right" vertical="center"/>
    </xf>
    <xf numFmtId="164" fontId="15" fillId="4" borderId="129" xfId="0" applyNumberFormat="1" applyFont="1" applyFill="1" applyBorder="1" applyAlignment="1">
      <alignment horizontal="right" vertical="center"/>
    </xf>
    <xf numFmtId="164" fontId="15" fillId="4" borderId="127" xfId="0" applyNumberFormat="1" applyFont="1" applyFill="1" applyBorder="1" applyAlignment="1">
      <alignment horizontal="right" vertical="center"/>
    </xf>
    <xf numFmtId="164" fontId="12" fillId="4" borderId="134" xfId="0" applyNumberFormat="1" applyFont="1" applyFill="1" applyBorder="1" applyAlignment="1">
      <alignment horizontal="right" vertical="center"/>
    </xf>
    <xf numFmtId="164" fontId="16" fillId="4" borderId="143" xfId="0" applyNumberFormat="1" applyFont="1" applyFill="1" applyBorder="1" applyAlignment="1">
      <alignment horizontal="right" vertical="top"/>
    </xf>
    <xf numFmtId="164" fontId="16" fillId="4" borderId="144" xfId="0" applyNumberFormat="1" applyFont="1" applyFill="1" applyBorder="1" applyAlignment="1">
      <alignment horizontal="right" vertical="top"/>
    </xf>
    <xf numFmtId="164" fontId="10" fillId="4" borderId="145" xfId="0" applyNumberFormat="1" applyFont="1" applyFill="1" applyBorder="1" applyAlignment="1">
      <alignment horizontal="right" vertical="top"/>
    </xf>
    <xf numFmtId="164" fontId="16" fillId="4" borderId="146" xfId="0" applyNumberFormat="1" applyFont="1" applyFill="1" applyBorder="1" applyAlignment="1">
      <alignment horizontal="right" vertical="top"/>
    </xf>
    <xf numFmtId="164" fontId="16" fillId="0" borderId="144" xfId="0" applyNumberFormat="1" applyFont="1" applyFill="1" applyBorder="1" applyAlignment="1">
      <alignment horizontal="right" vertical="top"/>
    </xf>
    <xf numFmtId="164" fontId="10" fillId="4" borderId="147" xfId="0" applyNumberFormat="1" applyFont="1" applyFill="1" applyBorder="1" applyAlignment="1">
      <alignment horizontal="right" vertical="top"/>
    </xf>
    <xf numFmtId="164" fontId="10" fillId="5" borderId="147" xfId="0" applyNumberFormat="1" applyFont="1" applyFill="1" applyBorder="1" applyAlignment="1">
      <alignment horizontal="right" vertical="top"/>
    </xf>
    <xf numFmtId="164" fontId="10" fillId="5" borderId="145" xfId="0" applyNumberFormat="1" applyFont="1" applyFill="1" applyBorder="1" applyAlignment="1">
      <alignment horizontal="right" vertical="top"/>
    </xf>
    <xf numFmtId="164" fontId="16" fillId="4" borderId="148" xfId="0" applyNumberFormat="1" applyFont="1" applyFill="1" applyBorder="1" applyAlignment="1">
      <alignment horizontal="right" vertical="top"/>
    </xf>
    <xf numFmtId="164" fontId="16" fillId="4" borderId="145" xfId="0" applyNumberFormat="1" applyFont="1" applyFill="1" applyBorder="1" applyAlignment="1">
      <alignment horizontal="right" vertical="top"/>
    </xf>
    <xf numFmtId="164" fontId="10" fillId="5" borderId="99" xfId="0" applyNumberFormat="1" applyFont="1" applyFill="1" applyBorder="1" applyAlignment="1">
      <alignment horizontal="right" vertical="top"/>
    </xf>
    <xf numFmtId="164" fontId="10" fillId="5" borderId="97" xfId="0" applyNumberFormat="1" applyFont="1" applyFill="1" applyBorder="1" applyAlignment="1">
      <alignment horizontal="right" vertical="top"/>
    </xf>
    <xf numFmtId="0" fontId="20" fillId="2" borderId="150" xfId="0" applyFont="1" applyFill="1" applyBorder="1" applyAlignment="1">
      <alignment horizontal="center"/>
    </xf>
    <xf numFmtId="0" fontId="20" fillId="3" borderId="149" xfId="0" applyFont="1" applyFill="1" applyBorder="1" applyAlignment="1">
      <alignment horizontal="center"/>
    </xf>
    <xf numFmtId="0" fontId="44" fillId="0" borderId="0" xfId="0" applyFont="1" applyFill="1"/>
    <xf numFmtId="0" fontId="45" fillId="0" borderId="0" xfId="0" applyFont="1"/>
    <xf numFmtId="0" fontId="46" fillId="0" borderId="0" xfId="0" applyFont="1"/>
    <xf numFmtId="0" fontId="45" fillId="0" borderId="0" xfId="0" applyFont="1" applyAlignment="1">
      <alignment wrapText="1"/>
    </xf>
    <xf numFmtId="0" fontId="46" fillId="0" borderId="0" xfId="0" applyFont="1" applyAlignment="1">
      <alignment vertical="top" wrapText="1"/>
    </xf>
    <xf numFmtId="0" fontId="47" fillId="0" borderId="0" xfId="0" applyFont="1" applyAlignment="1">
      <alignment wrapText="1"/>
    </xf>
    <xf numFmtId="0" fontId="45" fillId="0" borderId="0" xfId="0" applyFont="1" applyAlignment="1">
      <alignment horizontal="justify" wrapText="1"/>
    </xf>
    <xf numFmtId="0" fontId="46" fillId="0" borderId="0" xfId="0" applyFont="1" applyAlignment="1">
      <alignment horizontal="left" vertical="top" wrapText="1"/>
    </xf>
    <xf numFmtId="0" fontId="46" fillId="0" borderId="0" xfId="0" applyFont="1" applyAlignment="1">
      <alignment horizontal="justify" wrapText="1"/>
    </xf>
    <xf numFmtId="0" fontId="48" fillId="0" borderId="0" xfId="0" applyFont="1" applyAlignment="1">
      <alignment vertical="top" wrapText="1"/>
    </xf>
    <xf numFmtId="0" fontId="48" fillId="0" borderId="0" xfId="0" applyFont="1" applyAlignment="1">
      <alignment vertical="center" wrapText="1"/>
    </xf>
    <xf numFmtId="0" fontId="46" fillId="0" borderId="0" xfId="0" applyFont="1" applyAlignment="1">
      <alignment horizontal="left" wrapText="1"/>
    </xf>
    <xf numFmtId="0" fontId="48" fillId="0" borderId="0" xfId="0" applyFont="1" applyAlignment="1">
      <alignment horizontal="left" vertical="center" wrapText="1" indent="1"/>
    </xf>
    <xf numFmtId="0" fontId="44" fillId="0" borderId="0" xfId="0" applyFont="1" applyAlignment="1">
      <alignment wrapText="1"/>
    </xf>
    <xf numFmtId="0" fontId="46" fillId="0" borderId="0" xfId="0" applyFont="1" applyAlignment="1">
      <alignment wrapText="1"/>
    </xf>
    <xf numFmtId="0" fontId="44" fillId="0" borderId="0" xfId="3" applyFont="1" applyFill="1" applyBorder="1"/>
    <xf numFmtId="0" fontId="44" fillId="3" borderId="5" xfId="0" applyFont="1" applyFill="1" applyBorder="1" applyAlignment="1">
      <alignment horizontal="left" vertical="center" wrapText="1"/>
    </xf>
    <xf numFmtId="0" fontId="45" fillId="3" borderId="5"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3" borderId="5" xfId="0" applyFont="1" applyFill="1" applyBorder="1" applyAlignment="1">
      <alignment horizontal="center" wrapText="1"/>
    </xf>
    <xf numFmtId="0" fontId="45" fillId="2" borderId="5" xfId="0" applyFont="1" applyFill="1" applyBorder="1" applyAlignment="1">
      <alignment horizontal="center" wrapText="1"/>
    </xf>
    <xf numFmtId="0" fontId="42" fillId="0" borderId="0" xfId="2" applyFont="1"/>
    <xf numFmtId="0" fontId="49" fillId="0" borderId="0" xfId="0" applyFont="1"/>
    <xf numFmtId="0" fontId="46" fillId="0" borderId="0" xfId="0" applyFont="1" applyAlignment="1">
      <alignment horizontal="left" vertical="top" wrapText="1"/>
    </xf>
    <xf numFmtId="164" fontId="16" fillId="4" borderId="0" xfId="0" applyNumberFormat="1" applyFont="1" applyFill="1" applyBorder="1" applyAlignment="1">
      <alignment horizontal="right" vertical="top"/>
    </xf>
    <xf numFmtId="164" fontId="10" fillId="4" borderId="0" xfId="0" applyNumberFormat="1" applyFont="1" applyFill="1" applyBorder="1" applyAlignment="1">
      <alignment horizontal="right" vertical="top"/>
    </xf>
    <xf numFmtId="164" fontId="16" fillId="0" borderId="0" xfId="0" applyNumberFormat="1" applyFont="1" applyFill="1" applyBorder="1" applyAlignment="1">
      <alignment horizontal="right" vertical="top"/>
    </xf>
    <xf numFmtId="164" fontId="10" fillId="5" borderId="0" xfId="0" applyNumberFormat="1" applyFont="1" applyFill="1" applyBorder="1" applyAlignment="1">
      <alignment horizontal="right" vertical="top"/>
    </xf>
    <xf numFmtId="0" fontId="1" fillId="0" borderId="0" xfId="0" applyFont="1"/>
    <xf numFmtId="0" fontId="52" fillId="0" borderId="0" xfId="0" applyFont="1"/>
    <xf numFmtId="0" fontId="44" fillId="3" borderId="78" xfId="0" applyFont="1" applyFill="1" applyBorder="1" applyAlignment="1">
      <alignment horizontal="left"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2" xfId="0" applyFont="1" applyFill="1" applyBorder="1" applyAlignment="1">
      <alignment horizontal="center" vertical="center"/>
    </xf>
    <xf numFmtId="0" fontId="19" fillId="2" borderId="39" xfId="0" applyFont="1" applyFill="1" applyBorder="1" applyAlignment="1">
      <alignment horizontal="center" vertical="center"/>
    </xf>
    <xf numFmtId="0" fontId="23" fillId="3" borderId="88" xfId="0" applyFont="1" applyFill="1" applyBorder="1" applyAlignment="1">
      <alignment horizontal="center" vertical="center"/>
    </xf>
    <xf numFmtId="0" fontId="23" fillId="3" borderId="93" xfId="0" applyFont="1" applyFill="1" applyBorder="1" applyAlignment="1">
      <alignment horizontal="center" vertical="center"/>
    </xf>
    <xf numFmtId="0" fontId="23" fillId="3" borderId="96" xfId="0" applyFont="1" applyFill="1" applyBorder="1" applyAlignment="1">
      <alignment horizontal="center" vertical="center"/>
    </xf>
    <xf numFmtId="0" fontId="11"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6"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32"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11" fillId="3" borderId="102"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5"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104" xfId="0" applyFont="1" applyFill="1" applyBorder="1" applyAlignment="1">
      <alignment horizontal="center" vertical="center"/>
    </xf>
    <xf numFmtId="0" fontId="11" fillId="3" borderId="4" xfId="0" applyFont="1" applyFill="1" applyBorder="1" applyAlignment="1">
      <alignment horizontal="center" vertical="center"/>
    </xf>
    <xf numFmtId="0" fontId="19" fillId="2" borderId="32" xfId="0" applyFont="1" applyFill="1" applyBorder="1" applyAlignment="1">
      <alignment horizontal="center"/>
    </xf>
    <xf numFmtId="0" fontId="19" fillId="2" borderId="33" xfId="0" applyFont="1" applyFill="1" applyBorder="1" applyAlignment="1">
      <alignment horizontal="center"/>
    </xf>
    <xf numFmtId="0" fontId="19" fillId="2" borderId="39" xfId="0" applyFont="1" applyFill="1" applyBorder="1" applyAlignment="1">
      <alignment horizontal="center"/>
    </xf>
    <xf numFmtId="0" fontId="19" fillId="2" borderId="37" xfId="0" applyFont="1" applyFill="1" applyBorder="1" applyAlignment="1">
      <alignment horizontal="center"/>
    </xf>
    <xf numFmtId="0" fontId="19" fillId="2" borderId="38" xfId="0" applyFont="1" applyFill="1" applyBorder="1" applyAlignment="1">
      <alignment horizontal="center"/>
    </xf>
    <xf numFmtId="0" fontId="19" fillId="2" borderId="36" xfId="0" applyFont="1" applyFill="1" applyBorder="1" applyAlignment="1">
      <alignment horizontal="center"/>
    </xf>
    <xf numFmtId="0" fontId="11" fillId="3" borderId="77" xfId="0" applyFont="1" applyFill="1" applyBorder="1" applyAlignment="1">
      <alignment horizontal="center" vertical="center"/>
    </xf>
    <xf numFmtId="0" fontId="11" fillId="3" borderId="124"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128"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26"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36" xfId="0" applyFont="1" applyFill="1" applyBorder="1" applyAlignment="1">
      <alignment horizontal="center" vertical="center"/>
    </xf>
    <xf numFmtId="0" fontId="11" fillId="2" borderId="138" xfId="0" applyFont="1" applyFill="1" applyBorder="1" applyAlignment="1">
      <alignment horizontal="center" vertical="center"/>
    </xf>
    <xf numFmtId="0" fontId="20" fillId="3" borderId="1"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4" xfId="0" applyFont="1" applyFill="1" applyBorder="1" applyAlignment="1">
      <alignment horizontal="center" vertical="center"/>
    </xf>
    <xf numFmtId="0" fontId="19" fillId="2" borderId="32" xfId="0" applyFont="1" applyFill="1" applyBorder="1" applyAlignment="1">
      <alignment horizontal="center" wrapText="1"/>
    </xf>
    <xf numFmtId="0" fontId="19" fillId="2" borderId="39" xfId="0" applyFont="1" applyFill="1" applyBorder="1" applyAlignment="1">
      <alignment horizontal="center" wrapText="1"/>
    </xf>
    <xf numFmtId="0" fontId="20" fillId="3" borderId="4" xfId="0" applyFont="1" applyFill="1" applyBorder="1" applyAlignment="1">
      <alignment horizontal="center" vertical="center"/>
    </xf>
    <xf numFmtId="0" fontId="19" fillId="2" borderId="68" xfId="0" applyFont="1" applyFill="1" applyBorder="1" applyAlignment="1">
      <alignment horizontal="center"/>
    </xf>
    <xf numFmtId="0" fontId="11" fillId="2" borderId="7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46" fillId="0" borderId="0" xfId="0" applyFont="1" applyAlignment="1">
      <alignment horizontal="left" vertical="top" wrapText="1"/>
    </xf>
    <xf numFmtId="0" fontId="48" fillId="0" borderId="0" xfId="0" applyFont="1" applyAlignment="1">
      <alignment horizontal="left" vertical="top" wrapText="1"/>
    </xf>
    <xf numFmtId="0" fontId="44" fillId="3" borderId="78" xfId="0" applyFont="1" applyFill="1" applyBorder="1" applyAlignment="1">
      <alignment horizontal="left" vertical="center" wrapText="1"/>
    </xf>
    <xf numFmtId="0" fontId="44" fillId="3" borderId="81" xfId="0" applyFont="1" applyFill="1" applyBorder="1" applyAlignment="1">
      <alignment horizontal="left" vertical="center" wrapText="1"/>
    </xf>
    <xf numFmtId="0" fontId="44" fillId="0" borderId="0" xfId="0" applyFont="1" applyAlignment="1">
      <alignment horizontal="left" vertical="top" wrapText="1"/>
    </xf>
    <xf numFmtId="0" fontId="44" fillId="0" borderId="0" xfId="0" applyFont="1" applyAlignment="1">
      <alignment horizontal="left" wrapText="1"/>
    </xf>
    <xf numFmtId="0" fontId="39" fillId="0" borderId="0" xfId="4" applyFont="1" applyAlignment="1">
      <alignment horizontal="center" vertical="top" wrapText="1"/>
    </xf>
    <xf numFmtId="0" fontId="37" fillId="0" borderId="80" xfId="4" applyFont="1" applyBorder="1" applyAlignment="1">
      <alignment horizontal="left" vertical="top" wrapText="1"/>
    </xf>
    <xf numFmtId="0" fontId="53" fillId="3" borderId="5" xfId="5" applyFill="1" applyBorder="1" applyAlignment="1">
      <alignment horizontal="left" vertical="center" wrapText="1"/>
    </xf>
    <xf numFmtId="0" fontId="53" fillId="3" borderId="5" xfId="5" applyFill="1" applyBorder="1" applyAlignment="1">
      <alignment horizontal="left" wrapText="1"/>
    </xf>
    <xf numFmtId="0" fontId="53" fillId="3" borderId="78" xfId="5" applyFill="1" applyBorder="1" applyAlignment="1">
      <alignment horizontal="left" vertical="center" wrapText="1"/>
    </xf>
  </cellXfs>
  <cellStyles count="6">
    <cellStyle name="Lien hypertexte" xfId="5" builtinId="8"/>
    <cellStyle name="Milliers" xfId="1" builtinId="3"/>
    <cellStyle name="Normal" xfId="0" builtinId="0"/>
    <cellStyle name="Normal 2" xfId="2"/>
    <cellStyle name="Normal 4" xfId="4"/>
    <cellStyle name="Normal_06_lait2_series_envoi_pole_diffusion"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0</xdr:rowOff>
    </xdr:from>
    <xdr:ext cx="76200" cy="104775"/>
    <xdr:sp macro="" textlink="">
      <xdr:nvSpPr>
        <xdr:cNvPr id="11" name="AutoShape 1" descr="-"/>
        <xdr:cNvSpPr>
          <a:spLocks noChangeAspect="1" noChangeArrowheads="1"/>
        </xdr:cNvSpPr>
      </xdr:nvSpPr>
      <xdr:spPr bwMode="auto">
        <a:xfrm>
          <a:off x="0" y="93630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76200" cy="104775"/>
    <xdr:sp macro="" textlink="">
      <xdr:nvSpPr>
        <xdr:cNvPr id="12" name="AutoShape 2" descr="-"/>
        <xdr:cNvSpPr>
          <a:spLocks noChangeAspect="1" noChangeArrowheads="1"/>
        </xdr:cNvSpPr>
      </xdr:nvSpPr>
      <xdr:spPr bwMode="auto">
        <a:xfrm>
          <a:off x="0" y="9553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76200" cy="104775"/>
    <xdr:sp macro="" textlink="">
      <xdr:nvSpPr>
        <xdr:cNvPr id="13" name="AutoShape 3" descr="-"/>
        <xdr:cNvSpPr>
          <a:spLocks noChangeAspect="1" noChangeArrowheads="1"/>
        </xdr:cNvSpPr>
      </xdr:nvSpPr>
      <xdr:spPr bwMode="auto">
        <a:xfrm>
          <a:off x="0" y="97440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76200" cy="104775"/>
    <xdr:sp macro="" textlink="">
      <xdr:nvSpPr>
        <xdr:cNvPr id="14" name="AutoShape 4" descr="-"/>
        <xdr:cNvSpPr>
          <a:spLocks noChangeAspect="1" noChangeArrowheads="1"/>
        </xdr:cNvSpPr>
      </xdr:nvSpPr>
      <xdr:spPr bwMode="auto">
        <a:xfrm>
          <a:off x="0" y="9934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76200" cy="104775"/>
    <xdr:sp macro="" textlink="">
      <xdr:nvSpPr>
        <xdr:cNvPr id="15" name="AutoShape 5" descr="-"/>
        <xdr:cNvSpPr>
          <a:spLocks noChangeAspect="1" noChangeArrowheads="1"/>
        </xdr:cNvSpPr>
      </xdr:nvSpPr>
      <xdr:spPr bwMode="auto">
        <a:xfrm>
          <a:off x="0" y="9934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76200" cy="104775"/>
    <xdr:sp macro="" textlink="">
      <xdr:nvSpPr>
        <xdr:cNvPr id="16" name="AutoShape 6" descr="-"/>
        <xdr:cNvSpPr>
          <a:spLocks noChangeAspect="1" noChangeArrowheads="1"/>
        </xdr:cNvSpPr>
      </xdr:nvSpPr>
      <xdr:spPr bwMode="auto">
        <a:xfrm>
          <a:off x="0" y="9934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76200" cy="104775"/>
    <xdr:sp macro="" textlink="">
      <xdr:nvSpPr>
        <xdr:cNvPr id="17" name="AutoShape 7" descr="-"/>
        <xdr:cNvSpPr>
          <a:spLocks noChangeAspect="1" noChangeArrowheads="1"/>
        </xdr:cNvSpPr>
      </xdr:nvSpPr>
      <xdr:spPr bwMode="auto">
        <a:xfrm>
          <a:off x="0" y="9934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76200" cy="104775"/>
    <xdr:sp macro="" textlink="">
      <xdr:nvSpPr>
        <xdr:cNvPr id="18" name="AutoShape 8" descr="-"/>
        <xdr:cNvSpPr>
          <a:spLocks noChangeAspect="1" noChangeArrowheads="1"/>
        </xdr:cNvSpPr>
      </xdr:nvSpPr>
      <xdr:spPr bwMode="auto">
        <a:xfrm>
          <a:off x="0" y="9934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76200" cy="104775"/>
    <xdr:sp macro="" textlink="">
      <xdr:nvSpPr>
        <xdr:cNvPr id="19" name="AutoShape 3" descr="-"/>
        <xdr:cNvSpPr>
          <a:spLocks noChangeAspect="1" noChangeArrowheads="1"/>
        </xdr:cNvSpPr>
      </xdr:nvSpPr>
      <xdr:spPr bwMode="auto">
        <a:xfrm>
          <a:off x="0" y="9934575"/>
          <a:ext cx="76200" cy="104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elique.metais\Documents\formation%20R\etude_RA_70-2020\RA2020_EARL_Bretagne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gelique.metais\Documents\formation%20R\etude_RA_70-2020\RA2020_EARL_DEPT22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gelique.metais\Documents\formation%20R\etude_RA_70-2020\RA2020_EARL_DEPT22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gelique.metais\Documents\formation%20R\etude_RA_70-2020\RA2020_EARL_DEPT29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8">
          <cell r="R48">
            <v>2128</v>
          </cell>
          <cell r="S48">
            <v>140612.69999999998</v>
          </cell>
          <cell r="U48">
            <v>370155.56099999999</v>
          </cell>
          <cell r="V48">
            <v>2695.531269841269</v>
          </cell>
        </row>
        <row r="52">
          <cell r="R52">
            <v>898</v>
          </cell>
          <cell r="S52">
            <v>60131.199999999997</v>
          </cell>
          <cell r="U52">
            <v>164418.299</v>
          </cell>
          <cell r="V52">
            <v>2072.165158730159</v>
          </cell>
        </row>
        <row r="68">
          <cell r="R68">
            <v>2359</v>
          </cell>
          <cell r="S68">
            <v>174890.30000000002</v>
          </cell>
          <cell r="U68">
            <v>1323928.8389999999</v>
          </cell>
          <cell r="V68">
            <v>5324.2330952380953</v>
          </cell>
        </row>
        <row r="72">
          <cell r="R72">
            <v>1142</v>
          </cell>
          <cell r="S72">
            <v>100238.8</v>
          </cell>
          <cell r="U72">
            <v>726019.30500000005</v>
          </cell>
          <cell r="V72">
            <v>3839.9869047619054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6">
          <cell r="C26">
            <v>1677</v>
          </cell>
          <cell r="F26">
            <v>543325031</v>
          </cell>
          <cell r="G26">
            <v>2602.7095238095239</v>
          </cell>
        </row>
        <row r="32">
          <cell r="C32">
            <v>599</v>
          </cell>
          <cell r="F32">
            <v>266785452</v>
          </cell>
          <cell r="G32">
            <v>1539.3019841269841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R9">
            <v>66</v>
          </cell>
          <cell r="S9">
            <v>1594.5</v>
          </cell>
          <cell r="U9">
            <v>801914</v>
          </cell>
          <cell r="V9">
            <v>65.373333333333335</v>
          </cell>
        </row>
        <row r="11">
          <cell r="R11">
            <v>11</v>
          </cell>
          <cell r="S11">
            <v>193.10000000000002</v>
          </cell>
          <cell r="U11">
            <v>150931</v>
          </cell>
          <cell r="V11">
            <v>23.018888888888888</v>
          </cell>
        </row>
        <row r="24">
          <cell r="R24">
            <v>262</v>
          </cell>
          <cell r="S24">
            <v>13686.9</v>
          </cell>
          <cell r="U24">
            <v>15821853</v>
          </cell>
          <cell r="V24">
            <v>254.32031746031748</v>
          </cell>
        </row>
        <row r="27">
          <cell r="R27">
            <v>58</v>
          </cell>
          <cell r="S27">
            <v>2493.1999999999998</v>
          </cell>
          <cell r="U27">
            <v>3565484</v>
          </cell>
          <cell r="V27">
            <v>107.68777777777778</v>
          </cell>
        </row>
        <row r="42">
          <cell r="R42">
            <v>608</v>
          </cell>
          <cell r="S42">
            <v>38119</v>
          </cell>
          <cell r="U42">
            <v>106097839</v>
          </cell>
          <cell r="V42">
            <v>768.21690476190486</v>
          </cell>
        </row>
        <row r="45">
          <cell r="R45">
            <v>199</v>
          </cell>
          <cell r="S45">
            <v>12440.3</v>
          </cell>
          <cell r="U45">
            <v>36144577</v>
          </cell>
          <cell r="V45">
            <v>441.22468253968253</v>
          </cell>
        </row>
        <row r="60">
          <cell r="R60">
            <v>741</v>
          </cell>
          <cell r="S60">
            <v>48226.299999999996</v>
          </cell>
          <cell r="U60">
            <v>420603425</v>
          </cell>
          <cell r="V60">
            <v>1514.7989682539685</v>
          </cell>
        </row>
        <row r="64">
          <cell r="R64">
            <v>331</v>
          </cell>
          <cell r="S64">
            <v>25144.1</v>
          </cell>
          <cell r="U64">
            <v>226924460</v>
          </cell>
          <cell r="V64">
            <v>967.37063492063498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6">
          <cell r="C26">
            <v>1480</v>
          </cell>
          <cell r="F26">
            <v>565368304</v>
          </cell>
          <cell r="G26">
            <v>3099.1696031746037</v>
          </cell>
        </row>
        <row r="32">
          <cell r="C32">
            <v>425</v>
          </cell>
          <cell r="F32">
            <v>214829581</v>
          </cell>
          <cell r="G32">
            <v>1678.0587301587302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A9" sqref="A9"/>
    </sheetView>
  </sheetViews>
  <sheetFormatPr baseColWidth="10" defaultRowHeight="12.75" x14ac:dyDescent="0.2"/>
  <cols>
    <col min="1" max="1" width="63.28515625" customWidth="1"/>
    <col min="2" max="12" width="19.140625" customWidth="1"/>
  </cols>
  <sheetData>
    <row r="1" spans="1:13" s="292" customFormat="1" ht="15.75" x14ac:dyDescent="0.25">
      <c r="A1" s="548" t="s">
        <v>333</v>
      </c>
      <c r="B1" s="534"/>
      <c r="C1" s="534"/>
      <c r="D1" s="534"/>
      <c r="E1" s="534"/>
      <c r="F1" s="534"/>
      <c r="G1" s="534"/>
      <c r="H1" s="534"/>
      <c r="I1" s="534"/>
      <c r="J1" s="534"/>
      <c r="K1" s="534"/>
      <c r="L1" s="534"/>
      <c r="M1" s="534"/>
    </row>
    <row r="2" spans="1:13" s="292" customFormat="1" ht="15.75" x14ac:dyDescent="0.25">
      <c r="A2" s="548"/>
      <c r="B2" s="534"/>
      <c r="C2" s="534"/>
      <c r="D2" s="534"/>
      <c r="E2" s="534"/>
      <c r="F2" s="534"/>
      <c r="G2" s="534"/>
      <c r="H2" s="534"/>
      <c r="I2" s="534"/>
      <c r="J2" s="534"/>
      <c r="K2" s="534"/>
      <c r="L2" s="534"/>
      <c r="M2" s="534"/>
    </row>
    <row r="3" spans="1:13" s="292" customFormat="1" ht="31.5" x14ac:dyDescent="0.25">
      <c r="A3" s="546" t="s">
        <v>334</v>
      </c>
      <c r="B3" s="534"/>
      <c r="C3" s="534"/>
      <c r="D3" s="534"/>
      <c r="E3" s="534"/>
      <c r="F3" s="534"/>
      <c r="G3" s="534"/>
      <c r="H3" s="534"/>
      <c r="I3" s="534"/>
      <c r="J3" s="534"/>
      <c r="K3" s="534"/>
      <c r="L3" s="534"/>
      <c r="M3" s="534"/>
    </row>
    <row r="4" spans="1:13" s="292" customFormat="1" ht="15.75" x14ac:dyDescent="0.25">
      <c r="A4" s="547" t="s">
        <v>71</v>
      </c>
      <c r="B4" s="534"/>
      <c r="C4" s="534"/>
      <c r="D4" s="534"/>
      <c r="E4" s="534"/>
      <c r="F4" s="534"/>
      <c r="G4" s="534"/>
      <c r="H4" s="534"/>
      <c r="I4" s="534"/>
      <c r="J4" s="534"/>
      <c r="K4" s="534"/>
      <c r="L4" s="534"/>
      <c r="M4" s="534"/>
    </row>
    <row r="5" spans="1:13" s="292" customFormat="1" ht="15.75" x14ac:dyDescent="0.25">
      <c r="A5" s="541" t="s">
        <v>99</v>
      </c>
      <c r="B5" s="534"/>
      <c r="C5" s="534"/>
      <c r="D5" s="534"/>
      <c r="E5" s="534"/>
      <c r="F5" s="534"/>
      <c r="G5" s="534"/>
      <c r="H5" s="534"/>
      <c r="I5" s="534"/>
      <c r="J5" s="534"/>
      <c r="K5" s="534"/>
      <c r="L5" s="534"/>
      <c r="M5" s="534"/>
    </row>
    <row r="6" spans="1:13" s="292" customFormat="1" ht="15.75" x14ac:dyDescent="0.25">
      <c r="A6" s="541" t="s">
        <v>330</v>
      </c>
      <c r="B6" s="534"/>
      <c r="C6" s="534"/>
      <c r="D6" s="534"/>
      <c r="E6" s="534"/>
      <c r="F6" s="534"/>
      <c r="G6" s="534"/>
      <c r="H6" s="534"/>
      <c r="I6" s="534"/>
      <c r="J6" s="534"/>
      <c r="K6" s="534"/>
      <c r="L6" s="534"/>
      <c r="M6" s="534"/>
    </row>
    <row r="7" spans="1:13" s="292" customFormat="1" ht="15.75" x14ac:dyDescent="0.25">
      <c r="A7" s="541" t="s">
        <v>329</v>
      </c>
      <c r="B7" s="534"/>
      <c r="C7" s="534"/>
      <c r="D7" s="534"/>
      <c r="E7" s="534"/>
      <c r="F7" s="534"/>
      <c r="G7" s="534"/>
      <c r="H7" s="534"/>
      <c r="I7" s="534"/>
      <c r="J7" s="534"/>
      <c r="K7" s="534"/>
      <c r="L7" s="534"/>
      <c r="M7" s="534"/>
    </row>
    <row r="8" spans="1:13" s="292" customFormat="1" ht="17.25" customHeight="1" x14ac:dyDescent="0.25">
      <c r="A8" s="541" t="s">
        <v>280</v>
      </c>
      <c r="B8" s="534"/>
      <c r="C8" s="534"/>
      <c r="D8" s="534"/>
      <c r="E8" s="534"/>
      <c r="F8" s="534"/>
      <c r="G8" s="534"/>
      <c r="H8" s="534"/>
      <c r="I8" s="534"/>
      <c r="J8" s="534"/>
      <c r="K8" s="534"/>
      <c r="L8" s="534"/>
      <c r="M8" s="534"/>
    </row>
    <row r="9" spans="1:13" s="292" customFormat="1" ht="15.75" x14ac:dyDescent="0.25">
      <c r="A9" s="541"/>
      <c r="B9" s="534"/>
      <c r="C9" s="534"/>
      <c r="D9" s="534"/>
      <c r="E9" s="534"/>
      <c r="F9" s="534"/>
      <c r="G9" s="534"/>
      <c r="H9" s="534"/>
      <c r="I9" s="534"/>
      <c r="J9" s="534"/>
      <c r="K9" s="534"/>
      <c r="L9" s="534"/>
      <c r="M9" s="534"/>
    </row>
    <row r="10" spans="1:13" s="292" customFormat="1" ht="15.75" x14ac:dyDescent="0.25">
      <c r="A10" s="548"/>
      <c r="B10" s="534"/>
      <c r="C10" s="534"/>
      <c r="D10" s="534"/>
      <c r="E10" s="534"/>
      <c r="F10" s="534"/>
      <c r="G10" s="534"/>
      <c r="H10" s="534"/>
      <c r="I10" s="534"/>
      <c r="J10" s="534"/>
      <c r="K10" s="534"/>
      <c r="L10" s="534"/>
      <c r="M10" s="534"/>
    </row>
    <row r="11" spans="1:13" s="292" customFormat="1" ht="15.75" x14ac:dyDescent="0.2">
      <c r="A11" s="549" t="s">
        <v>284</v>
      </c>
      <c r="B11" s="633" t="s">
        <v>285</v>
      </c>
      <c r="C11" s="634"/>
      <c r="D11" s="634"/>
      <c r="E11" s="634"/>
      <c r="F11" s="634"/>
      <c r="G11" s="634"/>
      <c r="H11" s="634"/>
      <c r="I11" s="634"/>
      <c r="J11" s="634"/>
      <c r="K11" s="634"/>
      <c r="L11" s="634"/>
      <c r="M11" s="634"/>
    </row>
    <row r="12" spans="1:13" s="292" customFormat="1" ht="51" x14ac:dyDescent="0.2">
      <c r="A12" s="639" t="s">
        <v>320</v>
      </c>
      <c r="B12" s="550" t="s">
        <v>9</v>
      </c>
      <c r="C12" s="551" t="s">
        <v>10</v>
      </c>
      <c r="D12" s="550" t="s">
        <v>11</v>
      </c>
      <c r="E12" s="551" t="s">
        <v>12</v>
      </c>
      <c r="F12" s="550" t="s">
        <v>13</v>
      </c>
      <c r="G12" s="551" t="s">
        <v>14</v>
      </c>
      <c r="H12" s="534"/>
      <c r="I12" s="534"/>
      <c r="J12" s="534"/>
      <c r="K12" s="534"/>
      <c r="L12" s="534"/>
      <c r="M12" s="534"/>
    </row>
    <row r="13" spans="1:13" s="292" customFormat="1" ht="51" x14ac:dyDescent="0.2">
      <c r="A13" s="639" t="s">
        <v>328</v>
      </c>
      <c r="B13" s="550" t="s">
        <v>22</v>
      </c>
      <c r="C13" s="551" t="s">
        <v>23</v>
      </c>
      <c r="D13" s="550" t="s">
        <v>24</v>
      </c>
      <c r="E13" s="551" t="s">
        <v>25</v>
      </c>
      <c r="F13" s="550" t="s">
        <v>26</v>
      </c>
      <c r="G13" s="551" t="s">
        <v>27</v>
      </c>
      <c r="H13" s="550" t="s">
        <v>28</v>
      </c>
      <c r="I13" s="551" t="s">
        <v>29</v>
      </c>
      <c r="J13" s="550" t="s">
        <v>30</v>
      </c>
      <c r="K13" s="551" t="s">
        <v>31</v>
      </c>
      <c r="L13" s="534"/>
      <c r="M13" s="534"/>
    </row>
    <row r="14" spans="1:13" s="292" customFormat="1" ht="38.25" x14ac:dyDescent="0.2">
      <c r="A14" s="640" t="s">
        <v>319</v>
      </c>
      <c r="B14" s="552" t="s">
        <v>9</v>
      </c>
      <c r="C14" s="553" t="s">
        <v>32</v>
      </c>
      <c r="D14" s="552" t="s">
        <v>33</v>
      </c>
      <c r="E14" s="553" t="s">
        <v>34</v>
      </c>
      <c r="F14" s="552" t="s">
        <v>35</v>
      </c>
      <c r="G14" s="553" t="s">
        <v>36</v>
      </c>
      <c r="H14" s="552"/>
      <c r="I14" s="552"/>
      <c r="J14" s="552"/>
      <c r="K14" s="552"/>
      <c r="L14" s="552"/>
      <c r="M14" s="552"/>
    </row>
    <row r="15" spans="1:13" s="292" customFormat="1" x14ac:dyDescent="0.2">
      <c r="A15" s="639" t="s">
        <v>321</v>
      </c>
      <c r="B15" s="550" t="s">
        <v>9</v>
      </c>
      <c r="C15" s="551" t="s">
        <v>38</v>
      </c>
      <c r="D15" s="550" t="s">
        <v>39</v>
      </c>
      <c r="E15" s="551" t="s">
        <v>40</v>
      </c>
      <c r="F15" s="550" t="s">
        <v>41</v>
      </c>
      <c r="G15" s="534"/>
      <c r="H15" s="550"/>
      <c r="I15" s="550"/>
      <c r="J15" s="550"/>
      <c r="K15" s="550"/>
      <c r="L15" s="550"/>
      <c r="M15" s="550"/>
    </row>
    <row r="16" spans="1:13" s="292" customFormat="1" ht="38.25" x14ac:dyDescent="0.2">
      <c r="A16" s="639" t="s">
        <v>322</v>
      </c>
      <c r="B16" s="550" t="s">
        <v>9</v>
      </c>
      <c r="C16" s="551" t="s">
        <v>45</v>
      </c>
      <c r="D16" s="550" t="s">
        <v>46</v>
      </c>
      <c r="E16" s="551" t="s">
        <v>47</v>
      </c>
      <c r="F16" s="550" t="s">
        <v>48</v>
      </c>
      <c r="G16" s="534"/>
      <c r="H16" s="550"/>
      <c r="I16" s="550"/>
      <c r="J16" s="550"/>
      <c r="K16" s="550"/>
      <c r="L16" s="550"/>
      <c r="M16" s="550"/>
    </row>
    <row r="17" spans="1:13" s="292" customFormat="1" ht="63.75" x14ac:dyDescent="0.2">
      <c r="A17" s="639" t="s">
        <v>323</v>
      </c>
      <c r="B17" s="550" t="s">
        <v>45</v>
      </c>
      <c r="C17" s="551" t="s">
        <v>50</v>
      </c>
      <c r="D17" s="550" t="s">
        <v>51</v>
      </c>
      <c r="E17" s="551" t="s">
        <v>52</v>
      </c>
      <c r="F17" s="550" t="s">
        <v>53</v>
      </c>
      <c r="G17" s="551" t="s">
        <v>54</v>
      </c>
      <c r="H17" s="550" t="s">
        <v>55</v>
      </c>
      <c r="I17" s="551" t="s">
        <v>48</v>
      </c>
      <c r="J17" s="550" t="s">
        <v>56</v>
      </c>
      <c r="K17" s="551" t="s">
        <v>57</v>
      </c>
      <c r="L17" s="550" t="s">
        <v>58</v>
      </c>
      <c r="M17" s="551" t="s">
        <v>59</v>
      </c>
    </row>
    <row r="18" spans="1:13" s="292" customFormat="1" ht="15.75" x14ac:dyDescent="0.2">
      <c r="A18" s="639" t="s">
        <v>324</v>
      </c>
      <c r="B18" s="549"/>
      <c r="C18" s="549"/>
      <c r="D18" s="549"/>
      <c r="E18" s="549"/>
      <c r="F18" s="549"/>
      <c r="G18" s="549"/>
      <c r="H18" s="549"/>
      <c r="I18" s="549"/>
      <c r="J18" s="549"/>
      <c r="K18" s="549"/>
      <c r="L18" s="549"/>
      <c r="M18" s="549"/>
    </row>
    <row r="19" spans="1:13" s="292" customFormat="1" ht="15.75" x14ac:dyDescent="0.2">
      <c r="A19" s="641" t="s">
        <v>327</v>
      </c>
      <c r="B19" s="563"/>
      <c r="C19" s="563"/>
      <c r="D19" s="563"/>
      <c r="E19" s="563"/>
      <c r="F19" s="563"/>
      <c r="G19" s="563"/>
      <c r="H19" s="563"/>
      <c r="I19" s="563"/>
      <c r="J19" s="563"/>
      <c r="K19" s="563"/>
      <c r="L19" s="563"/>
      <c r="M19" s="563"/>
    </row>
    <row r="20" spans="1:13" s="292" customFormat="1" ht="15.75" x14ac:dyDescent="0.2">
      <c r="A20" s="639" t="s">
        <v>325</v>
      </c>
      <c r="B20" s="549"/>
      <c r="C20" s="549"/>
      <c r="D20" s="549"/>
      <c r="E20" s="549"/>
      <c r="F20" s="549"/>
      <c r="G20" s="549"/>
      <c r="H20" s="549"/>
      <c r="I20" s="549"/>
      <c r="J20" s="549"/>
      <c r="K20" s="549"/>
      <c r="L20" s="549"/>
      <c r="M20" s="549"/>
    </row>
    <row r="21" spans="1:13" s="292" customFormat="1" ht="15.75" x14ac:dyDescent="0.25">
      <c r="A21" s="640" t="s">
        <v>326</v>
      </c>
      <c r="B21" s="308"/>
      <c r="C21" s="308"/>
      <c r="D21" s="308"/>
      <c r="E21" s="308"/>
      <c r="F21" s="308"/>
      <c r="G21" s="308"/>
      <c r="H21" s="308"/>
      <c r="I21" s="308"/>
      <c r="J21" s="308"/>
      <c r="K21" s="308"/>
      <c r="L21" s="308"/>
      <c r="M21" s="308"/>
    </row>
  </sheetData>
  <mergeCells count="1">
    <mergeCell ref="B11:M11"/>
  </mergeCells>
  <hyperlinks>
    <hyperlink ref="A12" location="'Statut juridique'!A1" display="Statut juridique"/>
    <hyperlink ref="A13" location="Otex!A1" display="Otex (orientation technico-économique de l'exploitation)"/>
    <hyperlink ref="A14" location="SAU!A1" display="SAU (tranches) "/>
    <hyperlink ref="A15" location="Âge!A1" display="Âge (tranches)"/>
    <hyperlink ref="A16" location="'Main-d''oeuvre perm.'!A1" display="Main-d'oeuvre permanente (lien avec l'exploitation)"/>
    <hyperlink ref="A17" location="'Main-d''oeuvre perm. (suite)'!A1" display="Main-d'oeuvre permanente (suite : caractéristiques des personnes)"/>
    <hyperlink ref="A18" location="'Volume de travail'!A1" display="Volume de travail sur les exploitations"/>
    <hyperlink ref="A19" location="'Lisez-moi'!A1" display="Lisez-moi"/>
    <hyperlink ref="A20" location="Glossaire!A1" display="Glossaire"/>
    <hyperlink ref="A21" location="'Nomenclature OTEX'!A1" display="Nomenclature OTEX (utilisée à partir de 198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5"/>
  <sheetViews>
    <sheetView zoomScale="91" zoomScaleNormal="91" workbookViewId="0">
      <pane xSplit="2" ySplit="5" topLeftCell="C6" activePane="bottomRight" state="frozen"/>
      <selection pane="topRight" activeCell="C1" sqref="C1"/>
      <selection pane="bottomLeft" activeCell="A8" sqref="A8"/>
      <selection pane="bottomRight"/>
    </sheetView>
  </sheetViews>
  <sheetFormatPr baseColWidth="10" defaultColWidth="11.5703125" defaultRowHeight="15.75" x14ac:dyDescent="0.25"/>
  <cols>
    <col min="1" max="1" width="35" style="139" customWidth="1"/>
    <col min="2" max="2" width="23.85546875" style="11" bestFit="1" customWidth="1"/>
    <col min="3" max="5" width="12.28515625" style="10" bestFit="1" customWidth="1"/>
    <col min="6" max="7" width="10.85546875" style="10" bestFit="1" customWidth="1"/>
    <col min="8" max="8" width="11" style="12" bestFit="1" customWidth="1"/>
    <col min="9" max="13" width="13.140625" style="10" bestFit="1" customWidth="1"/>
    <col min="14" max="14" width="13.42578125" style="12" bestFit="1" customWidth="1"/>
    <col min="15" max="17" width="12.28515625" style="10" bestFit="1" customWidth="1"/>
    <col min="18" max="19" width="10.85546875" style="10" bestFit="1" customWidth="1"/>
    <col min="20" max="20" width="11" style="12" bestFit="1" customWidth="1"/>
    <col min="21" max="23" width="13.140625" style="10" bestFit="1" customWidth="1"/>
    <col min="24" max="24" width="13.42578125" style="12" bestFit="1" customWidth="1"/>
    <col min="25" max="25" width="15.140625" style="13" customWidth="1"/>
    <col min="26" max="26" width="14.5703125" style="13" bestFit="1" customWidth="1"/>
    <col min="27" max="27" width="14" style="13" bestFit="1" customWidth="1"/>
    <col min="28" max="28" width="18.140625" style="13" bestFit="1" customWidth="1"/>
    <col min="29" max="31" width="10.85546875" style="13" bestFit="1" customWidth="1"/>
    <col min="32" max="32" width="11" style="12" bestFit="1" customWidth="1"/>
    <col min="33" max="35" width="12.28515625" style="10" bestFit="1" customWidth="1"/>
    <col min="36" max="36" width="12.42578125" style="14" bestFit="1" customWidth="1"/>
    <col min="37" max="37" width="10.85546875" style="13" bestFit="1" customWidth="1"/>
    <col min="38" max="39" width="10.85546875" style="10" bestFit="1" customWidth="1"/>
    <col min="40" max="40" width="11" style="14" bestFit="1" customWidth="1"/>
    <col min="41" max="41" width="12.28515625" style="10" bestFit="1" customWidth="1"/>
    <col min="42" max="42" width="12.28515625" style="13" bestFit="1" customWidth="1"/>
    <col min="43" max="43" width="12.28515625" style="10" bestFit="1" customWidth="1"/>
    <col min="44" max="44" width="12.42578125" style="14" bestFit="1" customWidth="1"/>
    <col min="45" max="46" width="10.85546875" style="10" bestFit="1" customWidth="1"/>
    <col min="47" max="47" width="10.85546875" style="13" bestFit="1" customWidth="1"/>
    <col min="48" max="48" width="11" style="14" bestFit="1" customWidth="1"/>
    <col min="49" max="51" width="13.140625" style="10" bestFit="1" customWidth="1"/>
    <col min="52" max="52" width="13.42578125" style="12" bestFit="1" customWidth="1"/>
    <col min="53" max="53" width="12.28515625" style="10" bestFit="1" customWidth="1"/>
    <col min="54" max="55" width="10.85546875" style="10" bestFit="1" customWidth="1"/>
    <col min="56" max="56" width="11" style="14" bestFit="1" customWidth="1"/>
    <col min="57" max="57" width="13.140625" style="13" bestFit="1" customWidth="1"/>
    <col min="58" max="59" width="13.140625" style="10" bestFit="1" customWidth="1"/>
    <col min="60" max="60" width="13.42578125" style="14" bestFit="1" customWidth="1"/>
    <col min="61" max="61" width="11.5703125" style="15"/>
    <col min="62" max="62" width="11.5703125" style="16"/>
    <col min="63" max="66" width="11.5703125" style="15"/>
    <col min="67" max="67" width="11.5703125" style="16"/>
    <col min="68" max="71" width="11.5703125" style="15"/>
    <col min="72" max="72" width="14.7109375" style="16" bestFit="1" customWidth="1"/>
    <col min="73" max="77" width="11.5703125" style="15"/>
    <col min="78" max="16384" width="11.5703125" style="10"/>
  </cols>
  <sheetData>
    <row r="1" spans="1:77" ht="18.75" x14ac:dyDescent="0.25">
      <c r="A1" s="306" t="s">
        <v>331</v>
      </c>
      <c r="B1" s="138"/>
    </row>
    <row r="2" spans="1:77" ht="16.5" thickBot="1" x14ac:dyDescent="0.3">
      <c r="B2" s="138"/>
    </row>
    <row r="3" spans="1:77" s="142" customFormat="1" ht="28.5" customHeight="1" thickBot="1" x14ac:dyDescent="0.25">
      <c r="A3" s="95"/>
      <c r="B3" s="137"/>
      <c r="C3" s="567" t="s">
        <v>0</v>
      </c>
      <c r="D3" s="568"/>
      <c r="E3" s="568"/>
      <c r="F3" s="568"/>
      <c r="G3" s="568"/>
      <c r="H3" s="568"/>
      <c r="I3" s="568"/>
      <c r="J3" s="568"/>
      <c r="K3" s="568"/>
      <c r="L3" s="568"/>
      <c r="M3" s="568"/>
      <c r="N3" s="568"/>
      <c r="O3" s="568"/>
      <c r="P3" s="568"/>
      <c r="Q3" s="568"/>
      <c r="R3" s="568"/>
      <c r="S3" s="568"/>
      <c r="T3" s="568"/>
      <c r="U3" s="568"/>
      <c r="V3" s="568"/>
      <c r="W3" s="568"/>
      <c r="X3" s="569"/>
      <c r="Y3" s="570" t="s">
        <v>283</v>
      </c>
      <c r="Z3" s="571"/>
      <c r="AA3" s="571"/>
      <c r="AB3" s="571"/>
      <c r="AC3" s="570" t="s">
        <v>1</v>
      </c>
      <c r="AD3" s="571"/>
      <c r="AE3" s="571"/>
      <c r="AF3" s="571"/>
      <c r="AG3" s="571"/>
      <c r="AH3" s="571"/>
      <c r="AI3" s="571"/>
      <c r="AJ3" s="571"/>
      <c r="AK3" s="571"/>
      <c r="AL3" s="571"/>
      <c r="AM3" s="571"/>
      <c r="AN3" s="571"/>
      <c r="AO3" s="571"/>
      <c r="AP3" s="571"/>
      <c r="AQ3" s="571"/>
      <c r="AR3" s="575"/>
      <c r="AS3" s="571" t="s">
        <v>2</v>
      </c>
      <c r="AT3" s="571"/>
      <c r="AU3" s="571"/>
      <c r="AV3" s="571"/>
      <c r="AW3" s="571"/>
      <c r="AX3" s="571"/>
      <c r="AY3" s="571"/>
      <c r="AZ3" s="571"/>
      <c r="BA3" s="571"/>
      <c r="BB3" s="571"/>
      <c r="BC3" s="571"/>
      <c r="BD3" s="571"/>
      <c r="BE3" s="571"/>
      <c r="BF3" s="571"/>
      <c r="BG3" s="571"/>
      <c r="BH3" s="575"/>
      <c r="BI3" s="159"/>
      <c r="BJ3" s="159"/>
      <c r="BK3" s="159"/>
      <c r="BL3" s="159"/>
      <c r="BM3" s="159"/>
      <c r="BN3" s="159"/>
      <c r="BO3" s="159"/>
      <c r="BP3" s="159"/>
      <c r="BQ3" s="159"/>
      <c r="BR3" s="159"/>
      <c r="BS3" s="159"/>
      <c r="BT3" s="159"/>
      <c r="BU3" s="159"/>
      <c r="BV3" s="159"/>
      <c r="BW3" s="159"/>
      <c r="BX3" s="159"/>
      <c r="BY3" s="159"/>
    </row>
    <row r="4" spans="1:77" s="84" customFormat="1" ht="51" customHeight="1" thickBot="1" x14ac:dyDescent="0.3">
      <c r="A4" s="85"/>
      <c r="B4" s="86"/>
      <c r="C4" s="574" t="s">
        <v>3</v>
      </c>
      <c r="D4" s="572"/>
      <c r="E4" s="572"/>
      <c r="F4" s="572"/>
      <c r="G4" s="572"/>
      <c r="H4" s="573"/>
      <c r="I4" s="574" t="s">
        <v>4</v>
      </c>
      <c r="J4" s="572"/>
      <c r="K4" s="572"/>
      <c r="L4" s="572"/>
      <c r="M4" s="572"/>
      <c r="N4" s="573"/>
      <c r="O4" s="564" t="s">
        <v>296</v>
      </c>
      <c r="P4" s="565"/>
      <c r="Q4" s="565"/>
      <c r="R4" s="565"/>
      <c r="S4" s="565"/>
      <c r="T4" s="566"/>
      <c r="U4" s="564" t="s">
        <v>5</v>
      </c>
      <c r="V4" s="565"/>
      <c r="W4" s="565"/>
      <c r="X4" s="566"/>
      <c r="Y4" s="87" t="s">
        <v>3</v>
      </c>
      <c r="Z4" s="88" t="s">
        <v>4</v>
      </c>
      <c r="AA4" s="88" t="s">
        <v>296</v>
      </c>
      <c r="AB4" s="89" t="s">
        <v>5</v>
      </c>
      <c r="AC4" s="574" t="s">
        <v>3</v>
      </c>
      <c r="AD4" s="572"/>
      <c r="AE4" s="572"/>
      <c r="AF4" s="573"/>
      <c r="AG4" s="572" t="s">
        <v>4</v>
      </c>
      <c r="AH4" s="572"/>
      <c r="AI4" s="572"/>
      <c r="AJ4" s="572"/>
      <c r="AK4" s="564" t="s">
        <v>296</v>
      </c>
      <c r="AL4" s="565"/>
      <c r="AM4" s="565"/>
      <c r="AN4" s="566"/>
      <c r="AO4" s="572" t="s">
        <v>5</v>
      </c>
      <c r="AP4" s="572"/>
      <c r="AQ4" s="572"/>
      <c r="AR4" s="573"/>
      <c r="AS4" s="572" t="s">
        <v>3</v>
      </c>
      <c r="AT4" s="572"/>
      <c r="AU4" s="572"/>
      <c r="AV4" s="572"/>
      <c r="AW4" s="574" t="s">
        <v>4</v>
      </c>
      <c r="AX4" s="572"/>
      <c r="AY4" s="572"/>
      <c r="AZ4" s="573"/>
      <c r="BA4" s="574" t="s">
        <v>296</v>
      </c>
      <c r="BB4" s="572"/>
      <c r="BC4" s="572"/>
      <c r="BD4" s="573"/>
      <c r="BE4" s="572" t="s">
        <v>5</v>
      </c>
      <c r="BF4" s="572"/>
      <c r="BG4" s="572"/>
      <c r="BH4" s="573"/>
      <c r="BI4" s="90"/>
      <c r="BJ4" s="91"/>
      <c r="BK4" s="92"/>
      <c r="BL4" s="93"/>
      <c r="BM4" s="93"/>
      <c r="BN4" s="93"/>
      <c r="BO4" s="94"/>
      <c r="BP4" s="93"/>
      <c r="BQ4" s="93"/>
      <c r="BR4" s="93"/>
      <c r="BS4" s="93"/>
      <c r="BT4" s="93"/>
      <c r="BU4" s="93"/>
      <c r="BV4" s="93"/>
      <c r="BW4" s="93"/>
      <c r="BX4" s="93"/>
      <c r="BY4" s="93"/>
    </row>
    <row r="5" spans="1:77" s="99" customFormat="1" ht="29.25" customHeight="1" thickBot="1" x14ac:dyDescent="0.25">
      <c r="A5" s="134" t="s">
        <v>6</v>
      </c>
      <c r="B5" s="135" t="s">
        <v>66</v>
      </c>
      <c r="C5" s="143">
        <v>1970</v>
      </c>
      <c r="D5" s="144">
        <v>1979</v>
      </c>
      <c r="E5" s="144">
        <v>1988</v>
      </c>
      <c r="F5" s="144">
        <v>2000</v>
      </c>
      <c r="G5" s="144">
        <v>2010</v>
      </c>
      <c r="H5" s="145">
        <v>2020</v>
      </c>
      <c r="I5" s="143">
        <v>1970</v>
      </c>
      <c r="J5" s="144">
        <v>1979</v>
      </c>
      <c r="K5" s="144">
        <v>1988</v>
      </c>
      <c r="L5" s="144">
        <v>2000</v>
      </c>
      <c r="M5" s="144">
        <v>2010</v>
      </c>
      <c r="N5" s="145">
        <v>2020</v>
      </c>
      <c r="O5" s="143">
        <v>1970</v>
      </c>
      <c r="P5" s="144">
        <v>1979</v>
      </c>
      <c r="Q5" s="144">
        <v>1988</v>
      </c>
      <c r="R5" s="144">
        <v>2000</v>
      </c>
      <c r="S5" s="144">
        <v>2010</v>
      </c>
      <c r="T5" s="145" t="s">
        <v>313</v>
      </c>
      <c r="U5" s="143">
        <v>1988</v>
      </c>
      <c r="V5" s="144">
        <v>2000</v>
      </c>
      <c r="W5" s="144">
        <v>2010</v>
      </c>
      <c r="X5" s="145">
        <v>2020</v>
      </c>
      <c r="Y5" s="146">
        <v>2020</v>
      </c>
      <c r="Z5" s="146">
        <v>2020</v>
      </c>
      <c r="AA5" s="146" t="s">
        <v>313</v>
      </c>
      <c r="AB5" s="147">
        <v>2020</v>
      </c>
      <c r="AC5" s="143">
        <v>1988</v>
      </c>
      <c r="AD5" s="144">
        <v>2000</v>
      </c>
      <c r="AE5" s="144">
        <v>2010</v>
      </c>
      <c r="AF5" s="145">
        <v>2020</v>
      </c>
      <c r="AG5" s="148">
        <v>1988</v>
      </c>
      <c r="AH5" s="149">
        <v>2000</v>
      </c>
      <c r="AI5" s="149">
        <v>2010</v>
      </c>
      <c r="AJ5" s="150">
        <v>2020</v>
      </c>
      <c r="AK5" s="143">
        <v>1988</v>
      </c>
      <c r="AL5" s="144">
        <v>2000</v>
      </c>
      <c r="AM5" s="144">
        <v>2010</v>
      </c>
      <c r="AN5" s="145" t="s">
        <v>313</v>
      </c>
      <c r="AO5" s="151">
        <v>1988</v>
      </c>
      <c r="AP5" s="144">
        <v>2000</v>
      </c>
      <c r="AQ5" s="144">
        <v>2010</v>
      </c>
      <c r="AR5" s="145">
        <v>2020</v>
      </c>
      <c r="AS5" s="151">
        <v>1988</v>
      </c>
      <c r="AT5" s="144">
        <v>2000</v>
      </c>
      <c r="AU5" s="144">
        <v>2010</v>
      </c>
      <c r="AV5" s="152">
        <v>2020</v>
      </c>
      <c r="AW5" s="143">
        <v>1988</v>
      </c>
      <c r="AX5" s="144">
        <v>2000</v>
      </c>
      <c r="AY5" s="144">
        <v>2010</v>
      </c>
      <c r="AZ5" s="145">
        <v>2020</v>
      </c>
      <c r="BA5" s="143">
        <v>1988</v>
      </c>
      <c r="BB5" s="144">
        <v>2000</v>
      </c>
      <c r="BC5" s="144">
        <v>2010</v>
      </c>
      <c r="BD5" s="145" t="s">
        <v>313</v>
      </c>
      <c r="BE5" s="151">
        <v>1988</v>
      </c>
      <c r="BF5" s="144">
        <v>2000</v>
      </c>
      <c r="BG5" s="153">
        <v>2010</v>
      </c>
      <c r="BH5" s="154">
        <v>2020</v>
      </c>
      <c r="BI5" s="155"/>
      <c r="BJ5" s="155"/>
      <c r="BK5" s="155"/>
      <c r="BL5" s="155"/>
      <c r="BM5" s="155"/>
      <c r="BN5" s="155"/>
      <c r="BO5" s="155"/>
      <c r="BP5" s="155"/>
      <c r="BQ5" s="155"/>
      <c r="BR5" s="155"/>
      <c r="BS5" s="155"/>
      <c r="BT5" s="155"/>
      <c r="BU5" s="155"/>
      <c r="BV5" s="155"/>
      <c r="BW5" s="155"/>
      <c r="BX5" s="155"/>
      <c r="BY5" s="155"/>
    </row>
    <row r="6" spans="1:77" s="43" customFormat="1" ht="15" x14ac:dyDescent="0.25">
      <c r="A6" s="579" t="s">
        <v>15</v>
      </c>
      <c r="B6" s="20" t="s">
        <v>9</v>
      </c>
      <c r="C6" s="34">
        <v>150921</v>
      </c>
      <c r="D6" s="35">
        <v>118561</v>
      </c>
      <c r="E6" s="35">
        <v>92545</v>
      </c>
      <c r="F6" s="35">
        <v>51219</v>
      </c>
      <c r="G6" s="35">
        <v>34447</v>
      </c>
      <c r="H6" s="36">
        <v>26347</v>
      </c>
      <c r="I6" s="34">
        <v>1932026</v>
      </c>
      <c r="J6" s="35">
        <v>1875524</v>
      </c>
      <c r="K6" s="35">
        <v>1757127</v>
      </c>
      <c r="L6" s="35">
        <v>1701566</v>
      </c>
      <c r="M6" s="35">
        <v>1638229</v>
      </c>
      <c r="N6" s="36">
        <v>1624252</v>
      </c>
      <c r="O6" s="34">
        <v>224260</v>
      </c>
      <c r="P6" s="35">
        <v>175224</v>
      </c>
      <c r="Q6" s="35">
        <v>132054</v>
      </c>
      <c r="R6" s="35">
        <v>75894</v>
      </c>
      <c r="S6" s="35">
        <v>58183</v>
      </c>
      <c r="T6" s="36">
        <v>51397.553968253967</v>
      </c>
      <c r="U6" s="34">
        <v>6578675</v>
      </c>
      <c r="V6" s="35">
        <v>6600653</v>
      </c>
      <c r="W6" s="35">
        <v>6196565</v>
      </c>
      <c r="X6" s="36">
        <v>7481241.2101399992</v>
      </c>
      <c r="Y6" s="37">
        <v>4681</v>
      </c>
      <c r="Z6" s="38">
        <v>59466.97</v>
      </c>
      <c r="AA6" s="38">
        <v>3120.725634920635</v>
      </c>
      <c r="AB6" s="36">
        <v>42408.681705555551</v>
      </c>
      <c r="AC6" s="34">
        <v>36424</v>
      </c>
      <c r="AD6" s="35">
        <v>16373</v>
      </c>
      <c r="AE6" s="35">
        <v>8534</v>
      </c>
      <c r="AF6" s="36">
        <v>4739</v>
      </c>
      <c r="AG6" s="39">
        <v>257951</v>
      </c>
      <c r="AH6" s="35">
        <v>109185</v>
      </c>
      <c r="AI6" s="35">
        <v>86904</v>
      </c>
      <c r="AJ6" s="40">
        <v>192406.33</v>
      </c>
      <c r="AK6" s="34">
        <v>24371</v>
      </c>
      <c r="AL6" s="35">
        <v>7340</v>
      </c>
      <c r="AM6" s="35">
        <v>4662</v>
      </c>
      <c r="AN6" s="36">
        <v>5724.04873015873</v>
      </c>
      <c r="AO6" s="39">
        <v>266292</v>
      </c>
      <c r="AP6" s="35">
        <v>98278</v>
      </c>
      <c r="AQ6" s="35">
        <v>64574</v>
      </c>
      <c r="AR6" s="36">
        <v>268423.79773111112</v>
      </c>
      <c r="AS6" s="39">
        <v>56121</v>
      </c>
      <c r="AT6" s="35">
        <v>34846</v>
      </c>
      <c r="AU6" s="35">
        <v>25913</v>
      </c>
      <c r="AV6" s="40">
        <v>16927</v>
      </c>
      <c r="AW6" s="34">
        <v>1499175</v>
      </c>
      <c r="AX6" s="35">
        <v>1592380</v>
      </c>
      <c r="AY6" s="35">
        <v>1551324</v>
      </c>
      <c r="AZ6" s="36">
        <v>1372378.4700000002</v>
      </c>
      <c r="BA6" s="34">
        <v>107682</v>
      </c>
      <c r="BB6" s="35">
        <v>68554</v>
      </c>
      <c r="BC6" s="35">
        <v>53522</v>
      </c>
      <c r="BD6" s="36">
        <v>42552.779603174597</v>
      </c>
      <c r="BE6" s="39">
        <v>6312382</v>
      </c>
      <c r="BF6" s="35">
        <v>6502375</v>
      </c>
      <c r="BG6" s="41">
        <v>6131992</v>
      </c>
      <c r="BH6" s="42">
        <v>7170408.7307033353</v>
      </c>
      <c r="BI6" s="15"/>
      <c r="BJ6" s="15"/>
      <c r="BK6" s="15"/>
      <c r="BL6" s="15"/>
      <c r="BM6" s="15"/>
      <c r="BN6" s="15"/>
      <c r="BO6" s="15"/>
      <c r="BP6" s="15"/>
      <c r="BQ6" s="15"/>
      <c r="BR6" s="15"/>
      <c r="BS6" s="15"/>
      <c r="BT6" s="15"/>
      <c r="BU6" s="15"/>
      <c r="BV6" s="15"/>
      <c r="BW6" s="15"/>
      <c r="BX6" s="15"/>
      <c r="BY6" s="15"/>
    </row>
    <row r="7" spans="1:77" s="43" customFormat="1" ht="15" x14ac:dyDescent="0.25">
      <c r="A7" s="579"/>
      <c r="B7" s="18" t="s">
        <v>10</v>
      </c>
      <c r="C7" s="34">
        <v>150197</v>
      </c>
      <c r="D7" s="35">
        <v>116131</v>
      </c>
      <c r="E7" s="35">
        <v>87407</v>
      </c>
      <c r="F7" s="35">
        <v>37906</v>
      </c>
      <c r="G7" s="35">
        <v>18599</v>
      </c>
      <c r="H7" s="36">
        <v>11042</v>
      </c>
      <c r="I7" s="34">
        <v>1917070</v>
      </c>
      <c r="J7" s="35">
        <v>1799205</v>
      </c>
      <c r="K7" s="35">
        <v>1561282</v>
      </c>
      <c r="L7" s="35">
        <v>928436</v>
      </c>
      <c r="M7" s="35">
        <v>548592</v>
      </c>
      <c r="N7" s="36">
        <v>381109</v>
      </c>
      <c r="O7" s="34">
        <v>221829</v>
      </c>
      <c r="P7" s="35">
        <v>166293</v>
      </c>
      <c r="Q7" s="35">
        <v>115436</v>
      </c>
      <c r="R7" s="35">
        <v>40706</v>
      </c>
      <c r="S7" s="35">
        <v>19195</v>
      </c>
      <c r="T7" s="36">
        <v>11152.93674603175</v>
      </c>
      <c r="U7" s="34">
        <v>5589975</v>
      </c>
      <c r="V7" s="35">
        <v>3127257</v>
      </c>
      <c r="W7" s="35">
        <v>1760983</v>
      </c>
      <c r="X7" s="36">
        <v>1371154.47388222</v>
      </c>
      <c r="Y7" s="44">
        <v>4067</v>
      </c>
      <c r="Z7" s="45">
        <v>46494.83</v>
      </c>
      <c r="AA7" s="45">
        <v>2106.369126984127</v>
      </c>
      <c r="AB7" s="46">
        <v>35689.479028888891</v>
      </c>
      <c r="AC7" s="34">
        <v>36044</v>
      </c>
      <c r="AD7" s="35">
        <v>15950</v>
      </c>
      <c r="AE7" s="35">
        <v>7836</v>
      </c>
      <c r="AF7" s="46">
        <v>2978</v>
      </c>
      <c r="AG7" s="39">
        <v>253990</v>
      </c>
      <c r="AH7" s="35">
        <v>103952</v>
      </c>
      <c r="AI7" s="35">
        <v>75762</v>
      </c>
      <c r="AJ7" s="47">
        <v>109104.29</v>
      </c>
      <c r="AK7" s="34">
        <v>23750</v>
      </c>
      <c r="AL7" s="35">
        <v>6454</v>
      </c>
      <c r="AM7" s="35">
        <v>3683</v>
      </c>
      <c r="AN7" s="46">
        <v>3032.2065079365079</v>
      </c>
      <c r="AO7" s="39">
        <v>262884</v>
      </c>
      <c r="AP7" s="35">
        <v>94023</v>
      </c>
      <c r="AQ7" s="35">
        <v>57608</v>
      </c>
      <c r="AR7" s="46">
        <v>162821.7563955556</v>
      </c>
      <c r="AS7" s="39">
        <v>51363</v>
      </c>
      <c r="AT7" s="35">
        <v>21956</v>
      </c>
      <c r="AU7" s="35">
        <v>10763</v>
      </c>
      <c r="AV7" s="47">
        <v>3997</v>
      </c>
      <c r="AW7" s="34">
        <v>1307291</v>
      </c>
      <c r="AX7" s="35">
        <v>824484</v>
      </c>
      <c r="AY7" s="35">
        <v>472831</v>
      </c>
      <c r="AZ7" s="46">
        <v>225509.43</v>
      </c>
      <c r="BA7" s="34">
        <v>91686</v>
      </c>
      <c r="BB7" s="35">
        <v>34252</v>
      </c>
      <c r="BC7" s="35">
        <v>15511</v>
      </c>
      <c r="BD7" s="46">
        <v>6014.3611111111113</v>
      </c>
      <c r="BE7" s="39">
        <v>5327092</v>
      </c>
      <c r="BF7" s="35">
        <v>3033234</v>
      </c>
      <c r="BG7" s="41">
        <v>1703375</v>
      </c>
      <c r="BH7" s="48">
        <v>1172643.2384577778</v>
      </c>
      <c r="BI7" s="15"/>
      <c r="BJ7" s="15"/>
      <c r="BK7" s="15"/>
      <c r="BL7" s="15"/>
      <c r="BM7" s="15"/>
      <c r="BN7" s="15"/>
      <c r="BO7" s="15"/>
      <c r="BP7" s="15"/>
      <c r="BQ7" s="15"/>
      <c r="BR7" s="15"/>
      <c r="BS7" s="15"/>
      <c r="BT7" s="15"/>
      <c r="BU7" s="15"/>
      <c r="BV7" s="15"/>
      <c r="BW7" s="15"/>
      <c r="BX7" s="15"/>
      <c r="BY7" s="15"/>
    </row>
    <row r="8" spans="1:77" s="43" customFormat="1" ht="45" x14ac:dyDescent="0.25">
      <c r="A8" s="579"/>
      <c r="B8" s="20" t="s">
        <v>11</v>
      </c>
      <c r="C8" s="34">
        <v>156</v>
      </c>
      <c r="D8" s="35">
        <v>1633</v>
      </c>
      <c r="E8" s="35">
        <v>3807</v>
      </c>
      <c r="F8" s="35">
        <v>4525</v>
      </c>
      <c r="G8" s="35">
        <v>4073</v>
      </c>
      <c r="H8" s="36">
        <v>4740</v>
      </c>
      <c r="I8" s="34">
        <v>7916</v>
      </c>
      <c r="J8" s="35">
        <v>61162</v>
      </c>
      <c r="K8" s="35">
        <v>165883</v>
      </c>
      <c r="L8" s="35">
        <v>359097</v>
      </c>
      <c r="M8" s="35">
        <v>433245</v>
      </c>
      <c r="N8" s="36">
        <v>564874</v>
      </c>
      <c r="O8" s="34">
        <v>595</v>
      </c>
      <c r="P8" s="35">
        <v>5301</v>
      </c>
      <c r="Q8" s="35">
        <v>11888</v>
      </c>
      <c r="R8" s="35">
        <v>13634</v>
      </c>
      <c r="S8" s="35">
        <v>12382</v>
      </c>
      <c r="T8" s="36">
        <v>13991.81658730159</v>
      </c>
      <c r="U8" s="34">
        <v>758716</v>
      </c>
      <c r="V8" s="35">
        <v>1234419</v>
      </c>
      <c r="W8" s="35">
        <v>1276805</v>
      </c>
      <c r="X8" s="36">
        <v>2059939.2139400002</v>
      </c>
      <c r="Y8" s="44">
        <v>36</v>
      </c>
      <c r="Z8" s="45">
        <v>917.11</v>
      </c>
      <c r="AA8" s="45">
        <v>93.2147619047619</v>
      </c>
      <c r="AB8" s="46">
        <v>459.05390999999997</v>
      </c>
      <c r="AC8" s="34">
        <v>23</v>
      </c>
      <c r="AD8" s="35">
        <v>10</v>
      </c>
      <c r="AE8" s="35">
        <v>19</v>
      </c>
      <c r="AF8" s="46">
        <v>167</v>
      </c>
      <c r="AG8" s="39">
        <v>369</v>
      </c>
      <c r="AH8" s="35">
        <v>368</v>
      </c>
      <c r="AI8" s="35">
        <v>489</v>
      </c>
      <c r="AJ8" s="47">
        <v>7678.4</v>
      </c>
      <c r="AK8" s="34">
        <v>52</v>
      </c>
      <c r="AL8" s="35">
        <v>19</v>
      </c>
      <c r="AM8" s="35">
        <v>40</v>
      </c>
      <c r="AN8" s="46">
        <v>432.48690476190478</v>
      </c>
      <c r="AO8" s="39">
        <v>262</v>
      </c>
      <c r="AP8" s="35">
        <v>158</v>
      </c>
      <c r="AQ8" s="35">
        <v>314</v>
      </c>
      <c r="AR8" s="46">
        <v>10332.11711777778</v>
      </c>
      <c r="AS8" s="39">
        <v>3784</v>
      </c>
      <c r="AT8" s="35">
        <v>4515</v>
      </c>
      <c r="AU8" s="35">
        <v>4054</v>
      </c>
      <c r="AV8" s="47">
        <v>4537</v>
      </c>
      <c r="AW8" s="34">
        <v>165514</v>
      </c>
      <c r="AX8" s="35">
        <v>358729</v>
      </c>
      <c r="AY8" s="35">
        <v>432756</v>
      </c>
      <c r="AZ8" s="46">
        <v>556278.45000000007</v>
      </c>
      <c r="BA8" s="34">
        <v>11835</v>
      </c>
      <c r="BB8" s="35">
        <v>13615</v>
      </c>
      <c r="BC8" s="35">
        <v>12341</v>
      </c>
      <c r="BD8" s="46">
        <v>13466.114920634918</v>
      </c>
      <c r="BE8" s="39">
        <v>758454</v>
      </c>
      <c r="BF8" s="35">
        <v>1234261</v>
      </c>
      <c r="BG8" s="41">
        <v>1276491</v>
      </c>
      <c r="BH8" s="48">
        <v>2049148.0429122222</v>
      </c>
      <c r="BI8" s="15"/>
      <c r="BJ8" s="15"/>
      <c r="BK8" s="15"/>
      <c r="BL8" s="15"/>
      <c r="BM8" s="15"/>
      <c r="BN8" s="15"/>
      <c r="BO8" s="15"/>
      <c r="BP8" s="15"/>
      <c r="BQ8" s="15"/>
      <c r="BR8" s="15"/>
      <c r="BS8" s="15"/>
      <c r="BT8" s="15"/>
      <c r="BU8" s="15"/>
      <c r="BV8" s="15"/>
      <c r="BW8" s="15"/>
      <c r="BX8" s="15"/>
      <c r="BY8" s="15"/>
    </row>
    <row r="9" spans="1:77" s="61" customFormat="1" ht="60" x14ac:dyDescent="0.2">
      <c r="A9" s="579"/>
      <c r="B9" s="18" t="s">
        <v>12</v>
      </c>
      <c r="C9" s="49"/>
      <c r="D9" s="50"/>
      <c r="E9" s="50">
        <v>136</v>
      </c>
      <c r="F9" s="50">
        <v>3755</v>
      </c>
      <c r="G9" s="50">
        <v>4806</v>
      </c>
      <c r="H9" s="51">
        <v>5648</v>
      </c>
      <c r="I9" s="49"/>
      <c r="J9" s="50"/>
      <c r="K9" s="50">
        <v>3702</v>
      </c>
      <c r="L9" s="50">
        <v>170677</v>
      </c>
      <c r="M9" s="50">
        <v>261695</v>
      </c>
      <c r="N9" s="51">
        <v>368402</v>
      </c>
      <c r="O9" s="49"/>
      <c r="P9" s="50"/>
      <c r="Q9" s="50">
        <v>307</v>
      </c>
      <c r="R9" s="50">
        <v>7508</v>
      </c>
      <c r="S9" s="50">
        <v>8505</v>
      </c>
      <c r="T9" s="51">
        <v>9183</v>
      </c>
      <c r="U9" s="49">
        <v>31603</v>
      </c>
      <c r="V9" s="50">
        <v>919534</v>
      </c>
      <c r="W9" s="50">
        <v>1200315</v>
      </c>
      <c r="X9" s="51">
        <f>1753167.693</f>
        <v>1753167.693</v>
      </c>
      <c r="Y9" s="52">
        <f>236</f>
        <v>236</v>
      </c>
      <c r="Z9" s="53">
        <v>5893</v>
      </c>
      <c r="AA9" s="53">
        <v>209</v>
      </c>
      <c r="AB9" s="54">
        <v>2803</v>
      </c>
      <c r="AC9" s="49">
        <v>8</v>
      </c>
      <c r="AD9" s="50">
        <v>53</v>
      </c>
      <c r="AE9" s="50">
        <v>166</v>
      </c>
      <c r="AF9" s="54">
        <v>925</v>
      </c>
      <c r="AG9" s="55">
        <v>104</v>
      </c>
      <c r="AH9" s="50">
        <v>856</v>
      </c>
      <c r="AI9" s="50">
        <v>4585</v>
      </c>
      <c r="AJ9" s="56">
        <v>47007</v>
      </c>
      <c r="AK9" s="49">
        <v>8</v>
      </c>
      <c r="AL9" s="50">
        <v>55</v>
      </c>
      <c r="AM9" s="50">
        <v>154</v>
      </c>
      <c r="AN9" s="57">
        <v>954.2</v>
      </c>
      <c r="AO9" s="55">
        <v>75</v>
      </c>
      <c r="AP9" s="50">
        <v>652</v>
      </c>
      <c r="AQ9" s="50">
        <v>2383</v>
      </c>
      <c r="AR9" s="57">
        <v>56281</v>
      </c>
      <c r="AS9" s="55">
        <v>128</v>
      </c>
      <c r="AT9" s="50">
        <v>3702</v>
      </c>
      <c r="AU9" s="50">
        <v>4640</v>
      </c>
      <c r="AV9" s="58">
        <f>[1]Sheet1!$R$48+[1]Sheet1!$R$68</f>
        <v>4487</v>
      </c>
      <c r="AW9" s="49">
        <v>3599</v>
      </c>
      <c r="AX9" s="50">
        <v>169821</v>
      </c>
      <c r="AY9" s="50">
        <v>257110</v>
      </c>
      <c r="AZ9" s="57">
        <f>[1]Sheet1!$S$48+[1]Sheet1!$S$68</f>
        <v>315503</v>
      </c>
      <c r="BA9" s="49">
        <v>299</v>
      </c>
      <c r="BB9" s="50">
        <v>7452</v>
      </c>
      <c r="BC9" s="50">
        <v>8351</v>
      </c>
      <c r="BD9" s="57">
        <f>[1]Sheet1!$V$48+[1]Sheet1!$V$68</f>
        <v>8019.7643650793643</v>
      </c>
      <c r="BE9" s="55">
        <v>31528</v>
      </c>
      <c r="BF9" s="50">
        <v>918882</v>
      </c>
      <c r="BG9" s="59">
        <v>1197932</v>
      </c>
      <c r="BH9" s="60">
        <f>[1]Sheet1!$U$48+[1]Sheet1!$U$68</f>
        <v>1694084.4</v>
      </c>
      <c r="BI9" s="19"/>
      <c r="BJ9" s="19"/>
      <c r="BK9" s="19"/>
      <c r="BL9" s="19"/>
      <c r="BM9" s="19"/>
      <c r="BN9" s="19"/>
      <c r="BO9" s="19"/>
      <c r="BP9" s="19"/>
      <c r="BQ9" s="19"/>
      <c r="BR9" s="19"/>
      <c r="BS9" s="19"/>
      <c r="BT9" s="19"/>
      <c r="BU9" s="19"/>
      <c r="BV9" s="19"/>
      <c r="BW9" s="19"/>
      <c r="BX9" s="19"/>
      <c r="BY9" s="19"/>
    </row>
    <row r="10" spans="1:77" s="43" customFormat="1" ht="30" x14ac:dyDescent="0.25">
      <c r="A10" s="579"/>
      <c r="B10" s="20" t="s">
        <v>13</v>
      </c>
      <c r="C10" s="34"/>
      <c r="D10" s="35"/>
      <c r="E10" s="35">
        <v>108</v>
      </c>
      <c r="F10" s="35">
        <v>3172</v>
      </c>
      <c r="G10" s="35">
        <v>4380</v>
      </c>
      <c r="H10" s="62">
        <v>2333</v>
      </c>
      <c r="I10" s="34"/>
      <c r="J10" s="35"/>
      <c r="K10" s="35">
        <v>3774</v>
      </c>
      <c r="L10" s="35">
        <v>174383</v>
      </c>
      <c r="M10" s="35">
        <v>293440</v>
      </c>
      <c r="N10" s="62">
        <v>172901</v>
      </c>
      <c r="O10" s="34"/>
      <c r="P10" s="35"/>
      <c r="Q10" s="35">
        <v>299</v>
      </c>
      <c r="R10" s="35">
        <v>7615</v>
      </c>
      <c r="S10" s="35">
        <v>10551</v>
      </c>
      <c r="T10" s="62">
        <v>6547</v>
      </c>
      <c r="U10" s="34">
        <v>28924</v>
      </c>
      <c r="V10" s="35">
        <v>726580</v>
      </c>
      <c r="W10" s="35">
        <v>1079561</v>
      </c>
      <c r="X10" s="62">
        <v>905901.79</v>
      </c>
      <c r="Y10" s="63">
        <v>57</v>
      </c>
      <c r="Z10" s="64">
        <v>1226</v>
      </c>
      <c r="AA10" s="64">
        <v>127</v>
      </c>
      <c r="AB10" s="65">
        <v>674</v>
      </c>
      <c r="AC10" s="34">
        <v>4</v>
      </c>
      <c r="AD10" s="35">
        <v>14</v>
      </c>
      <c r="AE10" s="35">
        <v>58</v>
      </c>
      <c r="AF10" s="65">
        <v>236</v>
      </c>
      <c r="AG10" s="39">
        <v>91</v>
      </c>
      <c r="AH10" s="35">
        <v>254</v>
      </c>
      <c r="AI10" s="35">
        <v>1391</v>
      </c>
      <c r="AJ10" s="66">
        <v>11306</v>
      </c>
      <c r="AK10" s="34">
        <v>8</v>
      </c>
      <c r="AL10" s="35">
        <v>23</v>
      </c>
      <c r="AM10" s="35">
        <v>77</v>
      </c>
      <c r="AN10" s="65">
        <v>508.4</v>
      </c>
      <c r="AO10" s="39">
        <v>71</v>
      </c>
      <c r="AP10" s="35">
        <v>185</v>
      </c>
      <c r="AQ10" s="35">
        <v>660</v>
      </c>
      <c r="AR10" s="65">
        <v>14790</v>
      </c>
      <c r="AS10" s="39">
        <v>104</v>
      </c>
      <c r="AT10" s="35">
        <v>3158</v>
      </c>
      <c r="AU10" s="35">
        <v>4322</v>
      </c>
      <c r="AV10" s="66">
        <f>[1]Sheet1!$R$52+[1]Sheet1!$R$72</f>
        <v>2040</v>
      </c>
      <c r="AW10" s="34">
        <v>3683</v>
      </c>
      <c r="AX10" s="35">
        <v>174129</v>
      </c>
      <c r="AY10" s="35">
        <v>292048</v>
      </c>
      <c r="AZ10" s="65">
        <f>[1]Sheet1!$S$52+[1]Sheet1!$S$72</f>
        <v>160370</v>
      </c>
      <c r="BA10" s="34">
        <v>291</v>
      </c>
      <c r="BB10" s="35">
        <v>7592</v>
      </c>
      <c r="BC10" s="35">
        <v>10474</v>
      </c>
      <c r="BD10" s="65">
        <f>[1]Sheet1!$V$52+[1]Sheet1!$V$72</f>
        <v>5912.1520634920644</v>
      </c>
      <c r="BE10" s="39">
        <v>28853</v>
      </c>
      <c r="BF10" s="35">
        <v>726396</v>
      </c>
      <c r="BG10" s="41">
        <v>1078901</v>
      </c>
      <c r="BH10" s="67">
        <f>[1]Sheet1!$U$52+[1]Sheet1!$U$72</f>
        <v>890437.60400000005</v>
      </c>
      <c r="BI10" s="15"/>
      <c r="BJ10" s="15"/>
      <c r="BK10" s="15"/>
      <c r="BL10" s="15"/>
      <c r="BM10" s="15"/>
      <c r="BN10" s="15"/>
      <c r="BO10" s="15"/>
      <c r="BP10" s="15"/>
      <c r="BQ10" s="15"/>
      <c r="BR10" s="15"/>
      <c r="BS10" s="15"/>
      <c r="BT10" s="15"/>
      <c r="BU10" s="15"/>
      <c r="BV10" s="15"/>
      <c r="BW10" s="15"/>
      <c r="BX10" s="15"/>
      <c r="BY10" s="15"/>
    </row>
    <row r="11" spans="1:77" s="43" customFormat="1" ht="30" x14ac:dyDescent="0.25">
      <c r="A11" s="579"/>
      <c r="B11" s="18" t="s">
        <v>14</v>
      </c>
      <c r="C11" s="34">
        <v>568</v>
      </c>
      <c r="D11" s="35">
        <v>797</v>
      </c>
      <c r="E11" s="35">
        <v>1087</v>
      </c>
      <c r="F11" s="35">
        <v>1861</v>
      </c>
      <c r="G11" s="35">
        <v>2589</v>
      </c>
      <c r="H11" s="36">
        <v>2584</v>
      </c>
      <c r="I11" s="34">
        <v>7040</v>
      </c>
      <c r="J11" s="35">
        <v>15157</v>
      </c>
      <c r="K11" s="35">
        <v>22485</v>
      </c>
      <c r="L11" s="35">
        <v>68972</v>
      </c>
      <c r="M11" s="35">
        <v>101257</v>
      </c>
      <c r="N11" s="36">
        <v>136966</v>
      </c>
      <c r="O11" s="34">
        <v>1836</v>
      </c>
      <c r="P11" s="35">
        <v>3631</v>
      </c>
      <c r="Q11" s="35">
        <v>4124</v>
      </c>
      <c r="R11" s="35">
        <v>6431</v>
      </c>
      <c r="S11" s="35">
        <v>7550</v>
      </c>
      <c r="T11" s="36">
        <v>10522.299603174601</v>
      </c>
      <c r="U11" s="34">
        <v>169455</v>
      </c>
      <c r="V11" s="35">
        <v>592863</v>
      </c>
      <c r="W11" s="35">
        <v>878902</v>
      </c>
      <c r="X11" s="36">
        <v>1391078.04934111</v>
      </c>
      <c r="Y11" s="44">
        <v>285</v>
      </c>
      <c r="Z11" s="45">
        <v>4936.4399999999996</v>
      </c>
      <c r="AA11" s="45">
        <v>585.18023809523811</v>
      </c>
      <c r="AB11" s="46">
        <v>2783.7539666666667</v>
      </c>
      <c r="AC11" s="34">
        <v>345</v>
      </c>
      <c r="AD11" s="35">
        <v>346</v>
      </c>
      <c r="AE11" s="35">
        <v>455</v>
      </c>
      <c r="AF11" s="46">
        <v>433</v>
      </c>
      <c r="AG11" s="39">
        <v>3398</v>
      </c>
      <c r="AH11" s="35">
        <v>3756</v>
      </c>
      <c r="AI11" s="35">
        <v>4677</v>
      </c>
      <c r="AJ11" s="47">
        <v>17311</v>
      </c>
      <c r="AK11" s="34">
        <v>553</v>
      </c>
      <c r="AL11" s="35">
        <v>788</v>
      </c>
      <c r="AM11" s="35">
        <v>707</v>
      </c>
      <c r="AN11" s="46">
        <v>796.73222222222228</v>
      </c>
      <c r="AO11" s="39">
        <v>3000</v>
      </c>
      <c r="AP11" s="35">
        <v>3260</v>
      </c>
      <c r="AQ11" s="35">
        <v>3609</v>
      </c>
      <c r="AR11" s="46">
        <v>24198.850757777782</v>
      </c>
      <c r="AS11" s="39">
        <v>742</v>
      </c>
      <c r="AT11" s="35">
        <v>1515</v>
      </c>
      <c r="AU11" s="35">
        <v>2134</v>
      </c>
      <c r="AV11" s="47">
        <v>1866</v>
      </c>
      <c r="AW11" s="34">
        <v>19088</v>
      </c>
      <c r="AX11" s="35">
        <v>65216</v>
      </c>
      <c r="AY11" s="35">
        <v>96580</v>
      </c>
      <c r="AZ11" s="46">
        <v>114718.86</v>
      </c>
      <c r="BA11" s="34">
        <v>3571</v>
      </c>
      <c r="BB11" s="35">
        <v>5643</v>
      </c>
      <c r="BC11" s="35">
        <v>6843</v>
      </c>
      <c r="BD11" s="46">
        <v>9140.387142857142</v>
      </c>
      <c r="BE11" s="39">
        <v>166455</v>
      </c>
      <c r="BF11" s="35">
        <v>589602</v>
      </c>
      <c r="BG11" s="41">
        <v>875293</v>
      </c>
      <c r="BH11" s="48">
        <v>1364095.4446166672</v>
      </c>
      <c r="BI11" s="15"/>
      <c r="BJ11" s="15"/>
      <c r="BK11" s="15"/>
      <c r="BL11" s="15"/>
      <c r="BM11" s="15"/>
      <c r="BN11" s="15"/>
      <c r="BO11" s="15"/>
      <c r="BP11" s="15"/>
      <c r="BQ11" s="15"/>
      <c r="BR11" s="15"/>
      <c r="BS11" s="15"/>
      <c r="BT11" s="15"/>
      <c r="BU11" s="15"/>
      <c r="BV11" s="15"/>
      <c r="BW11" s="15"/>
      <c r="BX11" s="15"/>
      <c r="BY11" s="15"/>
    </row>
    <row r="12" spans="1:77" ht="15" x14ac:dyDescent="0.25">
      <c r="A12" s="580" t="s">
        <v>16</v>
      </c>
      <c r="B12" s="20" t="s">
        <v>9</v>
      </c>
      <c r="C12" s="21">
        <v>39998</v>
      </c>
      <c r="D12" s="22">
        <v>30677</v>
      </c>
      <c r="E12" s="22">
        <v>23605</v>
      </c>
      <c r="F12" s="22">
        <v>13400</v>
      </c>
      <c r="G12" s="22">
        <v>9472</v>
      </c>
      <c r="H12" s="23">
        <v>7316</v>
      </c>
      <c r="I12" s="21">
        <v>505018</v>
      </c>
      <c r="J12" s="22">
        <v>491146</v>
      </c>
      <c r="K12" s="22">
        <v>460960</v>
      </c>
      <c r="L12" s="22">
        <v>453464</v>
      </c>
      <c r="M12" s="22">
        <v>438314</v>
      </c>
      <c r="N12" s="23">
        <v>433338</v>
      </c>
      <c r="O12" s="21">
        <v>57929</v>
      </c>
      <c r="P12" s="22">
        <v>46326</v>
      </c>
      <c r="Q12" s="22">
        <v>34756</v>
      </c>
      <c r="R12" s="22">
        <v>20741</v>
      </c>
      <c r="S12" s="22">
        <v>16227</v>
      </c>
      <c r="T12" s="23">
        <v>13793</v>
      </c>
      <c r="U12" s="21">
        <v>1861893</v>
      </c>
      <c r="V12" s="22">
        <v>1942949</v>
      </c>
      <c r="W12" s="22">
        <v>1851928</v>
      </c>
      <c r="X12" s="23">
        <v>2187046.02</v>
      </c>
      <c r="Y12" s="68">
        <v>1134</v>
      </c>
      <c r="Z12" s="69">
        <v>14239.169999999998</v>
      </c>
      <c r="AA12" s="69">
        <v>796.74912698412697</v>
      </c>
      <c r="AB12" s="23">
        <v>10441.87557888889</v>
      </c>
      <c r="AC12" s="21">
        <v>8881</v>
      </c>
      <c r="AD12" s="22">
        <v>3854</v>
      </c>
      <c r="AE12" s="22">
        <v>2093</v>
      </c>
      <c r="AF12" s="23">
        <v>1311</v>
      </c>
      <c r="AG12" s="24">
        <v>63110</v>
      </c>
      <c r="AH12" s="22">
        <v>25784</v>
      </c>
      <c r="AI12" s="22">
        <v>21430</v>
      </c>
      <c r="AJ12" s="25">
        <v>53135.34</v>
      </c>
      <c r="AK12" s="21">
        <v>5883</v>
      </c>
      <c r="AL12" s="22">
        <v>1854</v>
      </c>
      <c r="AM12" s="22">
        <v>1264</v>
      </c>
      <c r="AN12" s="23">
        <v>1489.4727777777778</v>
      </c>
      <c r="AO12" s="24">
        <v>65241</v>
      </c>
      <c r="AP12" s="22">
        <v>24027</v>
      </c>
      <c r="AQ12" s="22">
        <v>16592</v>
      </c>
      <c r="AR12" s="23">
        <v>73269.259090000007</v>
      </c>
      <c r="AS12" s="24">
        <v>14724</v>
      </c>
      <c r="AT12" s="22">
        <v>9546</v>
      </c>
      <c r="AU12" s="22">
        <v>7379</v>
      </c>
      <c r="AV12" s="25">
        <v>4871</v>
      </c>
      <c r="AW12" s="21">
        <v>397850</v>
      </c>
      <c r="AX12" s="22">
        <v>427680</v>
      </c>
      <c r="AY12" s="22">
        <v>416884</v>
      </c>
      <c r="AZ12" s="23">
        <v>365963.78</v>
      </c>
      <c r="BA12" s="21">
        <v>28874</v>
      </c>
      <c r="BB12" s="22">
        <v>18888</v>
      </c>
      <c r="BC12" s="22">
        <v>14963</v>
      </c>
      <c r="BD12" s="23">
        <v>11506.580714285714</v>
      </c>
      <c r="BE12" s="24">
        <v>1796652</v>
      </c>
      <c r="BF12" s="22">
        <v>1918922</v>
      </c>
      <c r="BG12" s="26">
        <v>1835336</v>
      </c>
      <c r="BH12" s="27">
        <v>2103334.8854922224</v>
      </c>
      <c r="BJ12" s="15"/>
      <c r="BO12" s="15"/>
      <c r="BT12" s="15"/>
    </row>
    <row r="13" spans="1:77" ht="15" x14ac:dyDescent="0.25">
      <c r="A13" s="580"/>
      <c r="B13" s="18" t="s">
        <v>10</v>
      </c>
      <c r="C13" s="21">
        <v>39804</v>
      </c>
      <c r="D13" s="22">
        <v>29728</v>
      </c>
      <c r="E13" s="22">
        <v>22169</v>
      </c>
      <c r="F13" s="22">
        <v>9792</v>
      </c>
      <c r="G13" s="22">
        <v>5076</v>
      </c>
      <c r="H13" s="23">
        <v>2897</v>
      </c>
      <c r="I13" s="21">
        <v>501198</v>
      </c>
      <c r="J13" s="22">
        <v>460819</v>
      </c>
      <c r="K13" s="22">
        <v>405557</v>
      </c>
      <c r="L13" s="22">
        <v>250456</v>
      </c>
      <c r="M13" s="22">
        <v>152178</v>
      </c>
      <c r="N13" s="23">
        <v>99111.38</v>
      </c>
      <c r="O13" s="21">
        <v>57278</v>
      </c>
      <c r="P13" s="22">
        <v>42876</v>
      </c>
      <c r="Q13" s="22">
        <v>29867</v>
      </c>
      <c r="R13" s="22">
        <v>11032</v>
      </c>
      <c r="S13" s="22">
        <v>5353</v>
      </c>
      <c r="T13" s="23">
        <v>2889.8488888888892</v>
      </c>
      <c r="U13" s="21">
        <v>1565168</v>
      </c>
      <c r="V13" s="22">
        <v>930426</v>
      </c>
      <c r="W13" s="22">
        <v>559394</v>
      </c>
      <c r="X13" s="23">
        <v>372472.6236488889</v>
      </c>
      <c r="Y13" s="33">
        <v>973</v>
      </c>
      <c r="Z13" s="29">
        <v>11071.56</v>
      </c>
      <c r="AA13" s="29">
        <v>477.18896825396831</v>
      </c>
      <c r="AB13" s="30">
        <v>8568.2743388888885</v>
      </c>
      <c r="AC13" s="21">
        <v>8770</v>
      </c>
      <c r="AD13" s="22">
        <v>3773</v>
      </c>
      <c r="AE13" s="22">
        <v>1919</v>
      </c>
      <c r="AF13" s="30">
        <v>798</v>
      </c>
      <c r="AG13" s="24">
        <v>61931</v>
      </c>
      <c r="AH13" s="22">
        <v>24958</v>
      </c>
      <c r="AI13" s="22">
        <v>19253</v>
      </c>
      <c r="AJ13" s="31">
        <v>28809.67</v>
      </c>
      <c r="AK13" s="21">
        <v>5668</v>
      </c>
      <c r="AL13" s="22">
        <v>1449</v>
      </c>
      <c r="AM13" s="22">
        <v>935</v>
      </c>
      <c r="AN13" s="30">
        <v>769.48079365079366</v>
      </c>
      <c r="AO13" s="24">
        <v>64147</v>
      </c>
      <c r="AP13" s="22">
        <v>23194</v>
      </c>
      <c r="AQ13" s="22">
        <v>15087</v>
      </c>
      <c r="AR13" s="30">
        <v>42593.570670000001</v>
      </c>
      <c r="AS13" s="24">
        <v>13399</v>
      </c>
      <c r="AT13" s="22">
        <v>6019</v>
      </c>
      <c r="AU13" s="22">
        <v>3157</v>
      </c>
      <c r="AV13" s="31">
        <v>1126</v>
      </c>
      <c r="AW13" s="21">
        <v>343626</v>
      </c>
      <c r="AX13" s="22">
        <v>225498</v>
      </c>
      <c r="AY13" s="22">
        <v>132926</v>
      </c>
      <c r="AZ13" s="30">
        <v>59230.149999999994</v>
      </c>
      <c r="BA13" s="21">
        <v>24200</v>
      </c>
      <c r="BB13" s="22">
        <v>9583</v>
      </c>
      <c r="BC13" s="22">
        <v>4418</v>
      </c>
      <c r="BD13" s="30">
        <v>1643.1791269841269</v>
      </c>
      <c r="BE13" s="24">
        <v>1501021</v>
      </c>
      <c r="BF13" s="22">
        <v>907232</v>
      </c>
      <c r="BG13" s="26">
        <v>544307</v>
      </c>
      <c r="BH13" s="32">
        <v>321310.77863999997</v>
      </c>
      <c r="BJ13" s="15"/>
      <c r="BO13" s="15"/>
      <c r="BT13" s="15"/>
    </row>
    <row r="14" spans="1:77" ht="45" x14ac:dyDescent="0.25">
      <c r="A14" s="580"/>
      <c r="B14" s="20" t="s">
        <v>11</v>
      </c>
      <c r="C14" s="21">
        <v>58</v>
      </c>
      <c r="D14" s="22">
        <v>703</v>
      </c>
      <c r="E14" s="22">
        <v>958</v>
      </c>
      <c r="F14" s="22">
        <v>1230</v>
      </c>
      <c r="G14" s="22">
        <v>1106</v>
      </c>
      <c r="H14" s="23">
        <v>1347</v>
      </c>
      <c r="I14" s="21">
        <v>2551</v>
      </c>
      <c r="J14" s="22">
        <v>25911</v>
      </c>
      <c r="K14" s="22">
        <v>44355</v>
      </c>
      <c r="L14" s="22">
        <v>95004</v>
      </c>
      <c r="M14" s="22">
        <v>113898</v>
      </c>
      <c r="N14" s="23">
        <v>157413.32</v>
      </c>
      <c r="O14" s="21">
        <v>213</v>
      </c>
      <c r="P14" s="22">
        <v>2307</v>
      </c>
      <c r="Q14" s="22">
        <v>3092</v>
      </c>
      <c r="R14" s="22">
        <v>3658</v>
      </c>
      <c r="S14" s="22">
        <v>3371</v>
      </c>
      <c r="T14" s="23">
        <v>4046.4853968253969</v>
      </c>
      <c r="U14" s="21">
        <v>218946</v>
      </c>
      <c r="V14" s="22">
        <v>351027</v>
      </c>
      <c r="W14" s="22">
        <v>355957</v>
      </c>
      <c r="X14" s="23">
        <v>577851.62635000004</v>
      </c>
      <c r="Y14" s="33">
        <v>8</v>
      </c>
      <c r="Z14" s="29">
        <v>161.13999999999999</v>
      </c>
      <c r="AA14" s="29">
        <v>14.10611111111111</v>
      </c>
      <c r="AB14" s="30">
        <v>113.03698</v>
      </c>
      <c r="AC14" s="21">
        <v>7</v>
      </c>
      <c r="AD14" s="22" t="s">
        <v>17</v>
      </c>
      <c r="AE14" s="22" t="s">
        <v>17</v>
      </c>
      <c r="AF14" s="30">
        <v>40</v>
      </c>
      <c r="AG14" s="24">
        <v>132</v>
      </c>
      <c r="AH14" s="22" t="s">
        <v>17</v>
      </c>
      <c r="AI14" s="22" t="s">
        <v>17</v>
      </c>
      <c r="AJ14" s="31">
        <v>2062.48</v>
      </c>
      <c r="AK14" s="21">
        <v>18</v>
      </c>
      <c r="AL14" s="22" t="s">
        <v>17</v>
      </c>
      <c r="AM14" s="22" t="s">
        <v>17</v>
      </c>
      <c r="AN14" s="30">
        <v>101.253253968254</v>
      </c>
      <c r="AO14" s="24">
        <v>73</v>
      </c>
      <c r="AP14" s="22" t="s">
        <v>17</v>
      </c>
      <c r="AQ14" s="22" t="s">
        <v>17</v>
      </c>
      <c r="AR14" s="30">
        <v>2424.4239700000003</v>
      </c>
      <c r="AS14" s="24">
        <v>951</v>
      </c>
      <c r="AT14" s="22">
        <v>1228</v>
      </c>
      <c r="AU14" s="22">
        <v>1104</v>
      </c>
      <c r="AV14" s="31">
        <v>1299</v>
      </c>
      <c r="AW14" s="21">
        <v>44223</v>
      </c>
      <c r="AX14" s="22">
        <v>94910</v>
      </c>
      <c r="AY14" s="22">
        <v>113868</v>
      </c>
      <c r="AZ14" s="30">
        <v>155189.70000000001</v>
      </c>
      <c r="BA14" s="21">
        <v>3075</v>
      </c>
      <c r="BB14" s="22">
        <v>3653</v>
      </c>
      <c r="BC14" s="22">
        <v>3365</v>
      </c>
      <c r="BD14" s="30">
        <v>3931.1260317460319</v>
      </c>
      <c r="BE14" s="24">
        <v>218873</v>
      </c>
      <c r="BF14" s="22">
        <v>351008</v>
      </c>
      <c r="BG14" s="26">
        <v>355929</v>
      </c>
      <c r="BH14" s="32">
        <v>575314.16539999994</v>
      </c>
      <c r="BJ14" s="15"/>
      <c r="BO14" s="15"/>
      <c r="BT14" s="15"/>
    </row>
    <row r="15" spans="1:77" ht="60" x14ac:dyDescent="0.25">
      <c r="A15" s="580"/>
      <c r="B15" s="18" t="s">
        <v>12</v>
      </c>
      <c r="C15" s="21"/>
      <c r="D15" s="22"/>
      <c r="E15" s="22">
        <v>42</v>
      </c>
      <c r="F15" s="22">
        <v>995</v>
      </c>
      <c r="G15" s="22">
        <v>1383</v>
      </c>
      <c r="H15" s="51">
        <f>[2]Sheet1!$C$26</f>
        <v>1677</v>
      </c>
      <c r="I15" s="21"/>
      <c r="J15" s="22"/>
      <c r="K15" s="22">
        <v>1339</v>
      </c>
      <c r="L15" s="22">
        <v>43327</v>
      </c>
      <c r="M15" s="22">
        <v>70463</v>
      </c>
      <c r="N15" s="51">
        <v>101626.7</v>
      </c>
      <c r="O15" s="21"/>
      <c r="P15" s="22"/>
      <c r="Q15" s="22">
        <v>90</v>
      </c>
      <c r="R15" s="22">
        <v>1844</v>
      </c>
      <c r="S15" s="22">
        <v>2263</v>
      </c>
      <c r="T15" s="51">
        <f>[2]Sheet1!$G$26</f>
        <v>2602.7095238095239</v>
      </c>
      <c r="U15" s="21">
        <v>10289</v>
      </c>
      <c r="V15" s="22">
        <v>260692</v>
      </c>
      <c r="W15" s="22">
        <v>363797</v>
      </c>
      <c r="X15" s="51">
        <f>[2]Sheet1!$F$26/1000</f>
        <v>543325.03099999996</v>
      </c>
      <c r="Y15" s="70">
        <f>[3]Sheet1!$R$9</f>
        <v>66</v>
      </c>
      <c r="Z15" s="71">
        <f>[3]Sheet1!$S$9</f>
        <v>1594.5</v>
      </c>
      <c r="AA15" s="72">
        <f>[3]Sheet1!$V$9</f>
        <v>65.373333333333335</v>
      </c>
      <c r="AB15" s="73">
        <f>[3]Sheet1!$U$9</f>
        <v>801914</v>
      </c>
      <c r="AC15" s="21" t="s">
        <v>17</v>
      </c>
      <c r="AD15" s="22">
        <v>9</v>
      </c>
      <c r="AE15" s="22">
        <v>33</v>
      </c>
      <c r="AF15" s="74">
        <f>[3]Sheet1!$R$24</f>
        <v>262</v>
      </c>
      <c r="AG15" s="24" t="s">
        <v>17</v>
      </c>
      <c r="AH15" s="22">
        <v>181</v>
      </c>
      <c r="AI15" s="22">
        <v>744</v>
      </c>
      <c r="AJ15" s="75">
        <f>[3]Sheet1!$S$24</f>
        <v>13686.9</v>
      </c>
      <c r="AK15" s="21" t="s">
        <v>17</v>
      </c>
      <c r="AL15" s="22">
        <v>9</v>
      </c>
      <c r="AM15" s="22">
        <v>23</v>
      </c>
      <c r="AN15" s="74">
        <f>[3]Sheet1!$V$24</f>
        <v>254.32031746031748</v>
      </c>
      <c r="AO15" s="24" t="s">
        <v>17</v>
      </c>
      <c r="AP15" s="22">
        <v>122</v>
      </c>
      <c r="AQ15" s="22">
        <v>427</v>
      </c>
      <c r="AR15" s="76">
        <f>[3]Sheet1!$U$24</f>
        <v>15821853</v>
      </c>
      <c r="AS15" s="77">
        <v>41</v>
      </c>
      <c r="AT15" s="22">
        <v>986</v>
      </c>
      <c r="AU15" s="22">
        <v>1350</v>
      </c>
      <c r="AV15" s="22">
        <f>[3]Sheet1!$R$42+[3]Sheet1!$R$60</f>
        <v>1349</v>
      </c>
      <c r="AW15" s="21">
        <v>1324</v>
      </c>
      <c r="AX15" s="22">
        <v>43146</v>
      </c>
      <c r="AY15" s="22">
        <v>69719</v>
      </c>
      <c r="AZ15" s="22">
        <f>[3]Sheet1!$S$42+[3]Sheet1!$S$60</f>
        <v>86345.299999999988</v>
      </c>
      <c r="BA15" s="21">
        <v>90</v>
      </c>
      <c r="BB15" s="22">
        <v>1835</v>
      </c>
      <c r="BC15" s="22">
        <v>2240</v>
      </c>
      <c r="BD15" s="78">
        <f>[3]Sheet1!$V$42+[3]Sheet1!$V$60</f>
        <v>2283.0158730158732</v>
      </c>
      <c r="BE15" s="24">
        <v>10278</v>
      </c>
      <c r="BF15" s="22">
        <v>260571</v>
      </c>
      <c r="BG15" s="26">
        <v>363369</v>
      </c>
      <c r="BH15" s="32">
        <f>[3]Sheet1!$U$42+[3]Sheet1!$U$60</f>
        <v>526701264</v>
      </c>
      <c r="BJ15" s="15"/>
      <c r="BO15" s="15"/>
      <c r="BT15" s="15"/>
    </row>
    <row r="16" spans="1:77" ht="30" x14ac:dyDescent="0.25">
      <c r="A16" s="580"/>
      <c r="B16" s="20" t="s">
        <v>13</v>
      </c>
      <c r="C16" s="21"/>
      <c r="D16" s="22"/>
      <c r="E16" s="22">
        <v>36</v>
      </c>
      <c r="F16" s="22">
        <v>884</v>
      </c>
      <c r="G16" s="22">
        <v>1204</v>
      </c>
      <c r="H16" s="62">
        <f>[2]Sheet1!$C$32</f>
        <v>599</v>
      </c>
      <c r="I16" s="21"/>
      <c r="J16" s="22"/>
      <c r="K16" s="22">
        <v>1239</v>
      </c>
      <c r="L16" s="22">
        <v>49206</v>
      </c>
      <c r="M16" s="22">
        <v>77778</v>
      </c>
      <c r="N16" s="62">
        <v>40270.699999999997</v>
      </c>
      <c r="O16" s="21"/>
      <c r="P16" s="22"/>
      <c r="Q16" s="22">
        <v>97</v>
      </c>
      <c r="R16" s="22">
        <v>2184</v>
      </c>
      <c r="S16" s="22">
        <v>3034</v>
      </c>
      <c r="T16" s="62">
        <f>[2]Sheet1!$G$32</f>
        <v>1539.3019841269841</v>
      </c>
      <c r="U16" s="21">
        <v>13496</v>
      </c>
      <c r="V16" s="22">
        <v>238221</v>
      </c>
      <c r="W16" s="22">
        <v>338874</v>
      </c>
      <c r="X16" s="62">
        <f>[2]Sheet1!$F$32/1000</f>
        <v>266785.45199999999</v>
      </c>
      <c r="Y16" s="70">
        <f>[3]Sheet1!$R$11</f>
        <v>11</v>
      </c>
      <c r="Z16" s="71">
        <f>[3]Sheet1!$S$11</f>
        <v>193.10000000000002</v>
      </c>
      <c r="AA16" s="72">
        <f>[3]Sheet1!$V$11</f>
        <v>23.018888888888888</v>
      </c>
      <c r="AB16" s="73">
        <f>[3]Sheet1!$U$11</f>
        <v>150931</v>
      </c>
      <c r="AC16" s="21" t="s">
        <v>17</v>
      </c>
      <c r="AD16" s="22">
        <v>3</v>
      </c>
      <c r="AE16" s="22">
        <v>17</v>
      </c>
      <c r="AF16" s="79">
        <f>[3]Sheet1!$R$27</f>
        <v>58</v>
      </c>
      <c r="AG16" s="24" t="s">
        <v>17</v>
      </c>
      <c r="AH16" s="22" t="s">
        <v>17</v>
      </c>
      <c r="AI16" s="22">
        <v>507</v>
      </c>
      <c r="AJ16" s="80">
        <f>[3]Sheet1!$S$27</f>
        <v>2493.1999999999998</v>
      </c>
      <c r="AK16" s="21" t="s">
        <v>17</v>
      </c>
      <c r="AL16" s="22">
        <v>7</v>
      </c>
      <c r="AM16" s="22">
        <v>24</v>
      </c>
      <c r="AN16" s="79">
        <f>[3]Sheet1!$V$27</f>
        <v>107.68777777777778</v>
      </c>
      <c r="AO16" s="24" t="s">
        <v>17</v>
      </c>
      <c r="AP16" s="22">
        <v>54</v>
      </c>
      <c r="AQ16" s="22">
        <v>215</v>
      </c>
      <c r="AR16" s="76">
        <f>[3]Sheet1!$U$27</f>
        <v>3565484</v>
      </c>
      <c r="AS16" s="77">
        <v>35</v>
      </c>
      <c r="AT16" s="22">
        <v>881</v>
      </c>
      <c r="AU16" s="22">
        <v>1187</v>
      </c>
      <c r="AV16" s="22">
        <f>[3]Sheet1!$R$45+[3]Sheet1!$R$64</f>
        <v>530</v>
      </c>
      <c r="AW16" s="21">
        <v>1216</v>
      </c>
      <c r="AX16" s="22">
        <v>49161</v>
      </c>
      <c r="AY16" s="22">
        <v>77271</v>
      </c>
      <c r="AZ16" s="22">
        <f>[3]Sheet1!$S$45+[3]Sheet1!$S$64</f>
        <v>37584.399999999994</v>
      </c>
      <c r="BA16" s="21">
        <v>95</v>
      </c>
      <c r="BB16" s="22">
        <v>2177</v>
      </c>
      <c r="BC16" s="22">
        <v>3009</v>
      </c>
      <c r="BD16" s="78">
        <f>[3]Sheet1!$V$45+[3]Sheet1!$V$64</f>
        <v>1408.5953174603176</v>
      </c>
      <c r="BE16" s="24">
        <v>13474</v>
      </c>
      <c r="BF16" s="22">
        <v>238166</v>
      </c>
      <c r="BG16" s="26">
        <v>338660</v>
      </c>
      <c r="BH16" s="81">
        <f>[3]Sheet1!$U$45+[3]Sheet1!$U$64</f>
        <v>263069037</v>
      </c>
      <c r="BJ16" s="15"/>
      <c r="BO16" s="15"/>
      <c r="BT16" s="15"/>
    </row>
    <row r="17" spans="1:72" ht="30" x14ac:dyDescent="0.25">
      <c r="A17" s="580"/>
      <c r="B17" s="18" t="s">
        <v>14</v>
      </c>
      <c r="C17" s="21">
        <v>136</v>
      </c>
      <c r="D17" s="22">
        <v>246</v>
      </c>
      <c r="E17" s="22">
        <v>400</v>
      </c>
      <c r="F17" s="22">
        <v>499</v>
      </c>
      <c r="G17" s="22">
        <v>703</v>
      </c>
      <c r="H17" s="23">
        <v>796</v>
      </c>
      <c r="I17" s="21">
        <v>1269</v>
      </c>
      <c r="J17" s="22">
        <v>4416</v>
      </c>
      <c r="K17" s="22">
        <v>8471</v>
      </c>
      <c r="L17" s="22">
        <v>15471</v>
      </c>
      <c r="M17" s="22">
        <v>23997</v>
      </c>
      <c r="N17" s="23">
        <v>34914.92</v>
      </c>
      <c r="O17" s="21">
        <v>437</v>
      </c>
      <c r="P17" s="22">
        <v>1143</v>
      </c>
      <c r="Q17" s="22">
        <v>1610</v>
      </c>
      <c r="R17" s="22">
        <v>2022</v>
      </c>
      <c r="S17" s="22">
        <v>2207</v>
      </c>
      <c r="T17" s="23">
        <v>2714.456825396825</v>
      </c>
      <c r="U17" s="21">
        <v>53994</v>
      </c>
      <c r="V17" s="22">
        <v>162583</v>
      </c>
      <c r="W17" s="22">
        <v>233906</v>
      </c>
      <c r="X17" s="23">
        <v>426611.31290222221</v>
      </c>
      <c r="Y17" s="33">
        <v>76</v>
      </c>
      <c r="Z17" s="29">
        <v>1219.1400000000001</v>
      </c>
      <c r="AA17" s="29">
        <v>217.06182539682541</v>
      </c>
      <c r="AB17" s="30">
        <v>807.72225000000003</v>
      </c>
      <c r="AC17" s="21">
        <v>102</v>
      </c>
      <c r="AD17" s="22">
        <v>67</v>
      </c>
      <c r="AE17" s="22">
        <v>122</v>
      </c>
      <c r="AF17" s="30">
        <v>153</v>
      </c>
      <c r="AG17" s="24">
        <v>1010</v>
      </c>
      <c r="AH17" s="22">
        <v>507</v>
      </c>
      <c r="AI17" s="22">
        <v>896</v>
      </c>
      <c r="AJ17" s="31">
        <v>6082.93</v>
      </c>
      <c r="AK17" s="21">
        <v>195</v>
      </c>
      <c r="AL17" s="22">
        <v>382</v>
      </c>
      <c r="AM17" s="22">
        <v>276</v>
      </c>
      <c r="AN17" s="30">
        <v>256.73063492063488</v>
      </c>
      <c r="AO17" s="24">
        <v>988</v>
      </c>
      <c r="AP17" s="22">
        <v>638</v>
      </c>
      <c r="AQ17" s="22">
        <v>834</v>
      </c>
      <c r="AR17" s="30">
        <v>8863.9283800000012</v>
      </c>
      <c r="AS17" s="24">
        <v>298</v>
      </c>
      <c r="AT17" s="22">
        <v>432</v>
      </c>
      <c r="AU17" s="22">
        <v>581</v>
      </c>
      <c r="AV17" s="31">
        <v>567</v>
      </c>
      <c r="AW17" s="21">
        <v>7461</v>
      </c>
      <c r="AX17" s="22">
        <v>14964</v>
      </c>
      <c r="AY17" s="22">
        <v>23101</v>
      </c>
      <c r="AZ17" s="30">
        <v>27612.850000000002</v>
      </c>
      <c r="BA17" s="21">
        <v>1415</v>
      </c>
      <c r="BB17" s="22">
        <v>1640</v>
      </c>
      <c r="BC17" s="22">
        <v>1931</v>
      </c>
      <c r="BD17" s="30">
        <v>2240.6643650793649</v>
      </c>
      <c r="BE17" s="24">
        <v>53006</v>
      </c>
      <c r="BF17" s="22">
        <v>161945</v>
      </c>
      <c r="BG17" s="26">
        <v>233072</v>
      </c>
      <c r="BH17" s="32">
        <v>416939.66227222222</v>
      </c>
      <c r="BJ17" s="15"/>
      <c r="BO17" s="15"/>
      <c r="BT17" s="15"/>
    </row>
    <row r="18" spans="1:72" ht="15" customHeight="1" x14ac:dyDescent="0.25">
      <c r="A18" s="579" t="s">
        <v>18</v>
      </c>
      <c r="B18" s="20" t="s">
        <v>9</v>
      </c>
      <c r="C18" s="21">
        <v>37503</v>
      </c>
      <c r="D18" s="22">
        <v>28666</v>
      </c>
      <c r="E18" s="22">
        <v>21027</v>
      </c>
      <c r="F18" s="22">
        <v>11283</v>
      </c>
      <c r="G18" s="22">
        <v>7789</v>
      </c>
      <c r="H18" s="23">
        <v>6267</v>
      </c>
      <c r="I18" s="21">
        <v>465028</v>
      </c>
      <c r="J18" s="22">
        <v>437039</v>
      </c>
      <c r="K18" s="22">
        <v>403888</v>
      </c>
      <c r="L18" s="22">
        <v>397508</v>
      </c>
      <c r="M18" s="22">
        <v>385380</v>
      </c>
      <c r="N18" s="23">
        <v>382582</v>
      </c>
      <c r="O18" s="21">
        <v>62623</v>
      </c>
      <c r="P18" s="22">
        <v>47420</v>
      </c>
      <c r="Q18" s="22">
        <v>34366</v>
      </c>
      <c r="R18" s="22">
        <v>20328</v>
      </c>
      <c r="S18" s="22">
        <v>16161</v>
      </c>
      <c r="T18" s="23">
        <v>15527.349047619047</v>
      </c>
      <c r="U18" s="21">
        <v>1751944</v>
      </c>
      <c r="V18" s="22">
        <v>1784318</v>
      </c>
      <c r="W18" s="22">
        <v>1712231</v>
      </c>
      <c r="X18" s="23">
        <v>2185752.662</v>
      </c>
      <c r="Y18" s="68">
        <v>1050</v>
      </c>
      <c r="Z18" s="69">
        <v>13796.91</v>
      </c>
      <c r="AA18" s="69">
        <v>747.3385714285713</v>
      </c>
      <c r="AB18" s="23">
        <v>10105.371071111113</v>
      </c>
      <c r="AC18" s="21">
        <v>7236</v>
      </c>
      <c r="AD18" s="22">
        <v>2897</v>
      </c>
      <c r="AE18" s="22">
        <v>1549</v>
      </c>
      <c r="AF18" s="23">
        <v>1078</v>
      </c>
      <c r="AG18" s="24">
        <v>54541</v>
      </c>
      <c r="AH18" s="22">
        <v>20772</v>
      </c>
      <c r="AI18" s="22">
        <v>17674</v>
      </c>
      <c r="AJ18" s="25">
        <v>41128.47</v>
      </c>
      <c r="AK18" s="21">
        <v>6046</v>
      </c>
      <c r="AL18" s="22">
        <v>1608</v>
      </c>
      <c r="AM18" s="22">
        <v>1018</v>
      </c>
      <c r="AN18" s="23">
        <v>1391.514365079365</v>
      </c>
      <c r="AO18" s="24">
        <v>65556</v>
      </c>
      <c r="AP18" s="22">
        <v>21045</v>
      </c>
      <c r="AQ18" s="22">
        <v>14114</v>
      </c>
      <c r="AR18" s="23">
        <v>62600.605490000009</v>
      </c>
      <c r="AS18" s="24">
        <v>13791</v>
      </c>
      <c r="AT18" s="22">
        <v>8386</v>
      </c>
      <c r="AU18" s="22">
        <v>6240</v>
      </c>
      <c r="AV18" s="25">
        <v>4139</v>
      </c>
      <c r="AW18" s="21">
        <v>349348</v>
      </c>
      <c r="AX18" s="22">
        <v>376736</v>
      </c>
      <c r="AY18" s="22">
        <v>367706</v>
      </c>
      <c r="AZ18" s="23">
        <v>327656.80000000005</v>
      </c>
      <c r="BA18" s="21">
        <v>28320</v>
      </c>
      <c r="BB18" s="22">
        <v>18720</v>
      </c>
      <c r="BC18" s="22">
        <v>15143</v>
      </c>
      <c r="BD18" s="23">
        <v>13388.496111111112</v>
      </c>
      <c r="BE18" s="24">
        <v>1686388</v>
      </c>
      <c r="BF18" s="22">
        <v>1763273</v>
      </c>
      <c r="BG18" s="26">
        <v>1698117</v>
      </c>
      <c r="BH18" s="27">
        <v>2113046.6858866671</v>
      </c>
      <c r="BJ18" s="15"/>
      <c r="BO18" s="15"/>
      <c r="BT18" s="15"/>
    </row>
    <row r="19" spans="1:72" ht="15" customHeight="1" x14ac:dyDescent="0.25">
      <c r="A19" s="579"/>
      <c r="B19" s="18" t="s">
        <v>10</v>
      </c>
      <c r="C19" s="21">
        <v>37349</v>
      </c>
      <c r="D19" s="22">
        <v>28008</v>
      </c>
      <c r="E19" s="22">
        <v>19250</v>
      </c>
      <c r="F19" s="22">
        <v>7384</v>
      </c>
      <c r="G19" s="22">
        <v>3761</v>
      </c>
      <c r="H19" s="23">
        <v>2675</v>
      </c>
      <c r="I19" s="21">
        <v>462334</v>
      </c>
      <c r="J19" s="22">
        <v>418314</v>
      </c>
      <c r="K19" s="22">
        <v>340944</v>
      </c>
      <c r="L19" s="22">
        <v>183202</v>
      </c>
      <c r="M19" s="22">
        <v>114260</v>
      </c>
      <c r="N19" s="23">
        <v>95081.11</v>
      </c>
      <c r="O19" s="21">
        <v>62130</v>
      </c>
      <c r="P19" s="22">
        <v>44972</v>
      </c>
      <c r="Q19" s="22">
        <v>28414</v>
      </c>
      <c r="R19" s="22">
        <v>8874</v>
      </c>
      <c r="S19" s="22">
        <v>4776</v>
      </c>
      <c r="T19" s="23">
        <v>3233.00873015873</v>
      </c>
      <c r="U19" s="21">
        <v>1382600</v>
      </c>
      <c r="V19" s="22">
        <v>664714</v>
      </c>
      <c r="W19" s="22">
        <v>405439</v>
      </c>
      <c r="X19" s="23">
        <v>416248.46266222221</v>
      </c>
      <c r="Y19" s="33">
        <v>897</v>
      </c>
      <c r="Z19" s="29">
        <v>10409.16</v>
      </c>
      <c r="AA19" s="29">
        <v>523.73349206349201</v>
      </c>
      <c r="AB19" s="30">
        <v>8474.3600244444442</v>
      </c>
      <c r="AC19" s="21">
        <v>7188</v>
      </c>
      <c r="AD19" s="22">
        <v>2807</v>
      </c>
      <c r="AE19" s="22">
        <v>1386</v>
      </c>
      <c r="AF19" s="30">
        <v>726</v>
      </c>
      <c r="AG19" s="24">
        <v>54067</v>
      </c>
      <c r="AH19" s="22">
        <v>19346</v>
      </c>
      <c r="AI19" s="22">
        <v>14679</v>
      </c>
      <c r="AJ19" s="31">
        <v>25240.39</v>
      </c>
      <c r="AK19" s="21">
        <v>5965</v>
      </c>
      <c r="AL19" s="22">
        <v>1445</v>
      </c>
      <c r="AM19" s="22">
        <v>812</v>
      </c>
      <c r="AN19" s="30">
        <v>819.60880952380955</v>
      </c>
      <c r="AO19" s="24">
        <v>64953</v>
      </c>
      <c r="AP19" s="22">
        <v>19978</v>
      </c>
      <c r="AQ19" s="22">
        <v>12034</v>
      </c>
      <c r="AR19" s="30">
        <v>41395.019514444451</v>
      </c>
      <c r="AS19" s="24">
        <v>12062</v>
      </c>
      <c r="AT19" s="22">
        <v>4577</v>
      </c>
      <c r="AU19" s="22">
        <v>2375</v>
      </c>
      <c r="AV19" s="31">
        <v>1052</v>
      </c>
      <c r="AW19" s="21">
        <v>286878</v>
      </c>
      <c r="AX19" s="22">
        <v>163856</v>
      </c>
      <c r="AY19" s="22">
        <v>99581</v>
      </c>
      <c r="AZ19" s="30">
        <v>59431.56</v>
      </c>
      <c r="BA19" s="21">
        <v>22449</v>
      </c>
      <c r="BB19" s="22">
        <v>7429</v>
      </c>
      <c r="BC19" s="22">
        <v>3963</v>
      </c>
      <c r="BD19" s="30">
        <v>1889.6664285714287</v>
      </c>
      <c r="BE19" s="24">
        <v>1317648</v>
      </c>
      <c r="BF19" s="22">
        <v>644737</v>
      </c>
      <c r="BG19" s="26">
        <v>393406</v>
      </c>
      <c r="BH19" s="32">
        <v>366379.08312333334</v>
      </c>
      <c r="BJ19" s="15"/>
      <c r="BO19" s="15"/>
      <c r="BT19" s="15"/>
    </row>
    <row r="20" spans="1:72" ht="45" x14ac:dyDescent="0.25">
      <c r="A20" s="579"/>
      <c r="B20" s="20" t="s">
        <v>11</v>
      </c>
      <c r="C20" s="21">
        <v>29</v>
      </c>
      <c r="D20" s="22">
        <v>458</v>
      </c>
      <c r="E20" s="22">
        <v>1503</v>
      </c>
      <c r="F20" s="22">
        <v>1276</v>
      </c>
      <c r="G20" s="22">
        <v>1069</v>
      </c>
      <c r="H20" s="23">
        <v>1018</v>
      </c>
      <c r="I20" s="21">
        <v>1180</v>
      </c>
      <c r="J20" s="22">
        <v>15100</v>
      </c>
      <c r="K20" s="22">
        <v>56151</v>
      </c>
      <c r="L20" s="22">
        <v>94368</v>
      </c>
      <c r="M20" s="22">
        <v>102521</v>
      </c>
      <c r="N20" s="23">
        <v>115520.36</v>
      </c>
      <c r="O20" s="21">
        <v>108</v>
      </c>
      <c r="P20" s="22">
        <v>1551</v>
      </c>
      <c r="Q20" s="22">
        <v>4808</v>
      </c>
      <c r="R20" s="22">
        <v>4166</v>
      </c>
      <c r="S20" s="22">
        <v>3512</v>
      </c>
      <c r="T20" s="23">
        <v>3318.910952380952</v>
      </c>
      <c r="U20" s="21">
        <v>292898</v>
      </c>
      <c r="V20" s="22">
        <v>355300</v>
      </c>
      <c r="W20" s="22">
        <v>340396</v>
      </c>
      <c r="X20" s="23">
        <v>534534.37017999997</v>
      </c>
      <c r="Y20" s="33">
        <v>13</v>
      </c>
      <c r="Z20" s="29">
        <v>245.91</v>
      </c>
      <c r="AA20" s="29">
        <v>40.423333333333332</v>
      </c>
      <c r="AB20" s="30">
        <v>152.76396</v>
      </c>
      <c r="AC20" s="21">
        <v>8</v>
      </c>
      <c r="AD20" s="22" t="s">
        <v>17</v>
      </c>
      <c r="AE20" s="22">
        <v>10</v>
      </c>
      <c r="AF20" s="30">
        <v>40</v>
      </c>
      <c r="AG20" s="24">
        <v>121</v>
      </c>
      <c r="AH20" s="22" t="s">
        <v>17</v>
      </c>
      <c r="AI20" s="22">
        <v>232</v>
      </c>
      <c r="AJ20" s="31">
        <v>1514.46</v>
      </c>
      <c r="AK20" s="21">
        <v>19</v>
      </c>
      <c r="AL20" s="22" t="s">
        <v>17</v>
      </c>
      <c r="AM20" s="22">
        <v>23</v>
      </c>
      <c r="AN20" s="30">
        <v>107.4380952380952</v>
      </c>
      <c r="AO20" s="24">
        <v>142</v>
      </c>
      <c r="AP20" s="22" t="s">
        <v>17</v>
      </c>
      <c r="AQ20" s="22">
        <v>178</v>
      </c>
      <c r="AR20" s="30">
        <v>2527.7169377777782</v>
      </c>
      <c r="AS20" s="24">
        <v>1495</v>
      </c>
      <c r="AT20" s="22">
        <v>1274</v>
      </c>
      <c r="AU20" s="22">
        <v>1059</v>
      </c>
      <c r="AV20" s="31">
        <v>965</v>
      </c>
      <c r="AW20" s="21">
        <v>56029</v>
      </c>
      <c r="AX20" s="22">
        <v>94338</v>
      </c>
      <c r="AY20" s="22">
        <v>102290</v>
      </c>
      <c r="AZ20" s="30">
        <v>113759.98999999999</v>
      </c>
      <c r="BA20" s="21">
        <v>4789</v>
      </c>
      <c r="BB20" s="22">
        <v>4161</v>
      </c>
      <c r="BC20" s="22">
        <v>3489</v>
      </c>
      <c r="BD20" s="30">
        <v>3171.0495238095236</v>
      </c>
      <c r="BE20" s="24">
        <v>292756</v>
      </c>
      <c r="BF20" s="22">
        <v>355274</v>
      </c>
      <c r="BG20" s="26">
        <v>340217</v>
      </c>
      <c r="BH20" s="32">
        <v>531853.88928222237</v>
      </c>
      <c r="BJ20" s="15"/>
      <c r="BO20" s="15"/>
      <c r="BT20" s="15"/>
    </row>
    <row r="21" spans="1:72" ht="60" x14ac:dyDescent="0.25">
      <c r="A21" s="579"/>
      <c r="B21" s="18" t="s">
        <v>12</v>
      </c>
      <c r="C21" s="21"/>
      <c r="D21" s="22"/>
      <c r="E21" s="22">
        <v>42</v>
      </c>
      <c r="F21" s="22">
        <v>1406</v>
      </c>
      <c r="G21" s="22">
        <v>1568</v>
      </c>
      <c r="H21" s="23">
        <f>[4]Sheet1!$C$26</f>
        <v>1480</v>
      </c>
      <c r="I21" s="21"/>
      <c r="J21" s="22"/>
      <c r="K21" s="22">
        <v>1219</v>
      </c>
      <c r="L21" s="22">
        <v>61309</v>
      </c>
      <c r="M21" s="22">
        <v>86757</v>
      </c>
      <c r="N21" s="23">
        <v>100518</v>
      </c>
      <c r="O21" s="21"/>
      <c r="P21" s="22"/>
      <c r="Q21" s="22">
        <v>107</v>
      </c>
      <c r="R21" s="22">
        <v>3241</v>
      </c>
      <c r="S21" s="22">
        <v>3441</v>
      </c>
      <c r="T21" s="23">
        <f>[4]Sheet1!$G$26</f>
        <v>3099.1696031746037</v>
      </c>
      <c r="U21" s="21">
        <v>13301</v>
      </c>
      <c r="V21" s="22">
        <v>368501</v>
      </c>
      <c r="W21" s="22">
        <v>439731</v>
      </c>
      <c r="X21" s="23">
        <f>[4]Sheet1!$F$26/1000</f>
        <v>565368.304</v>
      </c>
      <c r="Y21" s="22">
        <v>56</v>
      </c>
      <c r="Z21" s="22">
        <v>1495</v>
      </c>
      <c r="AA21" s="22">
        <v>45</v>
      </c>
      <c r="AB21" s="30">
        <v>598</v>
      </c>
      <c r="AC21" s="21"/>
      <c r="AD21" s="22">
        <v>18</v>
      </c>
      <c r="AE21" s="22">
        <v>51</v>
      </c>
      <c r="AF21" s="30">
        <v>195</v>
      </c>
      <c r="AG21" s="24"/>
      <c r="AH21" s="22">
        <v>297</v>
      </c>
      <c r="AI21" s="22">
        <v>1346</v>
      </c>
      <c r="AJ21" s="30">
        <v>9755</v>
      </c>
      <c r="AK21" s="21"/>
      <c r="AL21" s="22">
        <v>20</v>
      </c>
      <c r="AM21" s="22">
        <v>55</v>
      </c>
      <c r="AN21" s="30">
        <v>217</v>
      </c>
      <c r="AO21" s="24"/>
      <c r="AP21" s="22">
        <v>218</v>
      </c>
      <c r="AQ21" s="22">
        <v>731</v>
      </c>
      <c r="AR21" s="30">
        <v>12269</v>
      </c>
      <c r="AS21" s="24">
        <v>42</v>
      </c>
      <c r="AT21" s="22">
        <v>1388</v>
      </c>
      <c r="AU21" s="22">
        <v>1517</v>
      </c>
      <c r="AV21" s="30">
        <f>486+743</f>
        <v>1229</v>
      </c>
      <c r="AW21" s="21">
        <v>1219</v>
      </c>
      <c r="AX21" s="22">
        <v>61011</v>
      </c>
      <c r="AY21" s="22">
        <v>85411</v>
      </c>
      <c r="AZ21" s="30">
        <f>32963+56305</f>
        <v>89268</v>
      </c>
      <c r="BA21" s="21">
        <v>107</v>
      </c>
      <c r="BB21" s="22">
        <v>3220</v>
      </c>
      <c r="BC21" s="22">
        <v>3386</v>
      </c>
      <c r="BD21" s="30">
        <f>642+2195</f>
        <v>2837</v>
      </c>
      <c r="BE21" s="24">
        <v>13301</v>
      </c>
      <c r="BF21" s="22">
        <v>368283</v>
      </c>
      <c r="BG21" s="26">
        <v>439000</v>
      </c>
      <c r="BH21" s="30">
        <f>84061+468440</f>
        <v>552501</v>
      </c>
      <c r="BJ21" s="15"/>
      <c r="BO21" s="15"/>
      <c r="BT21" s="15"/>
    </row>
    <row r="22" spans="1:72" ht="30" x14ac:dyDescent="0.25">
      <c r="A22" s="579"/>
      <c r="B22" s="20" t="s">
        <v>13</v>
      </c>
      <c r="C22" s="21"/>
      <c r="D22" s="22"/>
      <c r="E22" s="22">
        <v>38</v>
      </c>
      <c r="F22" s="22">
        <v>738</v>
      </c>
      <c r="G22" s="22">
        <v>787</v>
      </c>
      <c r="H22" s="82">
        <f>[4]Sheet1!$C$32</f>
        <v>425</v>
      </c>
      <c r="I22" s="21"/>
      <c r="J22" s="22"/>
      <c r="K22" s="22">
        <v>1338</v>
      </c>
      <c r="L22" s="22">
        <v>37057</v>
      </c>
      <c r="M22" s="22">
        <v>53144</v>
      </c>
      <c r="N22" s="82">
        <v>32806</v>
      </c>
      <c r="O22" s="21"/>
      <c r="P22" s="22"/>
      <c r="Q22" s="22">
        <v>116</v>
      </c>
      <c r="R22" s="22">
        <v>1980</v>
      </c>
      <c r="S22" s="22">
        <v>2165</v>
      </c>
      <c r="T22" s="82">
        <f>[4]Sheet1!$G$32</f>
        <v>1678.0587301587302</v>
      </c>
      <c r="U22" s="21">
        <v>9033</v>
      </c>
      <c r="V22" s="22">
        <v>174819</v>
      </c>
      <c r="W22" s="22">
        <v>227878</v>
      </c>
      <c r="X22" s="82">
        <f>[4]Sheet1!$F$32/1000</f>
        <v>214829.58100000001</v>
      </c>
      <c r="Y22" s="22">
        <v>10</v>
      </c>
      <c r="Z22" s="22">
        <v>306</v>
      </c>
      <c r="AA22" s="22">
        <v>27</v>
      </c>
      <c r="AB22" s="79">
        <v>135</v>
      </c>
      <c r="AC22" s="21" t="s">
        <v>17</v>
      </c>
      <c r="AD22" s="22" t="s">
        <v>17</v>
      </c>
      <c r="AE22" s="22">
        <v>8</v>
      </c>
      <c r="AF22" s="79">
        <v>32</v>
      </c>
      <c r="AG22" s="24" t="s">
        <v>17</v>
      </c>
      <c r="AH22" s="22" t="s">
        <v>17</v>
      </c>
      <c r="AI22" s="22">
        <v>178</v>
      </c>
      <c r="AJ22" s="80">
        <v>1580</v>
      </c>
      <c r="AK22" s="21" t="s">
        <v>17</v>
      </c>
      <c r="AL22" s="22" t="s">
        <v>17</v>
      </c>
      <c r="AM22" s="22">
        <v>8</v>
      </c>
      <c r="AN22" s="79">
        <v>74</v>
      </c>
      <c r="AO22" s="24" t="s">
        <v>17</v>
      </c>
      <c r="AP22" s="22" t="s">
        <v>17</v>
      </c>
      <c r="AQ22" s="22">
        <v>83</v>
      </c>
      <c r="AR22" s="79">
        <v>2114</v>
      </c>
      <c r="AS22" s="24">
        <v>37</v>
      </c>
      <c r="AT22" s="22">
        <v>737</v>
      </c>
      <c r="AU22" s="22">
        <v>779</v>
      </c>
      <c r="AV22" s="80">
        <f>125+258</f>
        <v>383</v>
      </c>
      <c r="AW22" s="21">
        <v>1320</v>
      </c>
      <c r="AX22" s="22">
        <v>37020</v>
      </c>
      <c r="AY22" s="22">
        <v>52966</v>
      </c>
      <c r="AZ22" s="79">
        <f>7727+23193</f>
        <v>30920</v>
      </c>
      <c r="BA22" s="21">
        <v>113</v>
      </c>
      <c r="BB22" s="22">
        <v>1978</v>
      </c>
      <c r="BC22" s="22">
        <v>2157</v>
      </c>
      <c r="BD22" s="79">
        <f>381+1196</f>
        <v>1577</v>
      </c>
      <c r="BE22" s="24">
        <v>9016</v>
      </c>
      <c r="BF22" s="22">
        <v>174801</v>
      </c>
      <c r="BG22" s="26">
        <v>227796</v>
      </c>
      <c r="BH22" s="81">
        <f>21689+190892</f>
        <v>212581</v>
      </c>
      <c r="BJ22" s="15"/>
      <c r="BO22" s="15"/>
      <c r="BT22" s="15"/>
    </row>
    <row r="23" spans="1:72" ht="30" x14ac:dyDescent="0.25">
      <c r="A23" s="579"/>
      <c r="B23" s="18" t="s">
        <v>14</v>
      </c>
      <c r="C23" s="21">
        <v>125</v>
      </c>
      <c r="D23" s="22">
        <v>200</v>
      </c>
      <c r="E23" s="22">
        <v>194</v>
      </c>
      <c r="F23" s="22">
        <v>479</v>
      </c>
      <c r="G23" s="22">
        <v>604</v>
      </c>
      <c r="H23" s="23">
        <v>669</v>
      </c>
      <c r="I23" s="21">
        <v>1514</v>
      </c>
      <c r="J23" s="22">
        <v>3625</v>
      </c>
      <c r="K23" s="22">
        <v>4236</v>
      </c>
      <c r="L23" s="22">
        <v>21573</v>
      </c>
      <c r="M23" s="22">
        <v>28698</v>
      </c>
      <c r="N23" s="23">
        <v>38657.24</v>
      </c>
      <c r="O23" s="21">
        <v>385</v>
      </c>
      <c r="P23" s="22">
        <v>897</v>
      </c>
      <c r="Q23" s="22">
        <v>921</v>
      </c>
      <c r="R23" s="22">
        <v>2067</v>
      </c>
      <c r="S23" s="22">
        <v>2267</v>
      </c>
      <c r="T23" s="23">
        <v>4198.2010317460317</v>
      </c>
      <c r="U23" s="21">
        <v>54112</v>
      </c>
      <c r="V23" s="22">
        <v>220984</v>
      </c>
      <c r="W23" s="22">
        <v>298787</v>
      </c>
      <c r="X23" s="23">
        <v>454771.9322588889</v>
      </c>
      <c r="Y23" s="33">
        <v>74</v>
      </c>
      <c r="Z23" s="29">
        <v>1340.88</v>
      </c>
      <c r="AA23" s="29">
        <v>110.9026190476191</v>
      </c>
      <c r="AB23" s="30">
        <v>745.31669666666664</v>
      </c>
      <c r="AC23" s="21">
        <v>39</v>
      </c>
      <c r="AD23" s="22">
        <v>69</v>
      </c>
      <c r="AE23" s="22">
        <v>94</v>
      </c>
      <c r="AF23" s="30">
        <v>85</v>
      </c>
      <c r="AG23" s="24">
        <v>334</v>
      </c>
      <c r="AH23" s="22">
        <v>1062</v>
      </c>
      <c r="AI23" s="22">
        <v>1240</v>
      </c>
      <c r="AJ23" s="31">
        <v>3038.59</v>
      </c>
      <c r="AK23" s="21">
        <v>60</v>
      </c>
      <c r="AL23" s="22">
        <v>135</v>
      </c>
      <c r="AM23" s="22">
        <v>119</v>
      </c>
      <c r="AN23" s="30">
        <v>173.724126984127</v>
      </c>
      <c r="AO23" s="24">
        <v>444</v>
      </c>
      <c r="AP23" s="22">
        <v>805</v>
      </c>
      <c r="AQ23" s="22">
        <v>1088</v>
      </c>
      <c r="AR23" s="30">
        <v>4294.9631477777784</v>
      </c>
      <c r="AS23" s="24">
        <v>155</v>
      </c>
      <c r="AT23" s="22">
        <v>410</v>
      </c>
      <c r="AU23" s="22">
        <v>510</v>
      </c>
      <c r="AV23" s="31">
        <f>388+122</f>
        <v>510</v>
      </c>
      <c r="AW23" s="21">
        <v>3902</v>
      </c>
      <c r="AX23" s="22">
        <v>20511</v>
      </c>
      <c r="AY23" s="22">
        <v>27458</v>
      </c>
      <c r="AZ23" s="30">
        <v>34277.770000000004</v>
      </c>
      <c r="BA23" s="21">
        <v>861</v>
      </c>
      <c r="BB23" s="22">
        <v>1932</v>
      </c>
      <c r="BC23" s="22">
        <v>2148</v>
      </c>
      <c r="BD23" s="30">
        <v>3913.5742857142864</v>
      </c>
      <c r="BE23" s="24">
        <v>53667</v>
      </c>
      <c r="BF23" s="22">
        <v>220179</v>
      </c>
      <c r="BG23" s="26">
        <v>297699</v>
      </c>
      <c r="BH23" s="32">
        <v>449731.65241444448</v>
      </c>
      <c r="BJ23" s="15"/>
      <c r="BO23" s="15"/>
      <c r="BT23" s="15"/>
    </row>
    <row r="24" spans="1:72" ht="15" x14ac:dyDescent="0.25">
      <c r="A24" s="580" t="s">
        <v>19</v>
      </c>
      <c r="B24" s="20" t="s">
        <v>9</v>
      </c>
      <c r="C24" s="21">
        <v>40382</v>
      </c>
      <c r="D24" s="22">
        <v>33155</v>
      </c>
      <c r="E24" s="22">
        <v>27022</v>
      </c>
      <c r="F24" s="22">
        <v>14757</v>
      </c>
      <c r="G24" s="22">
        <v>9630</v>
      </c>
      <c r="H24" s="23">
        <v>7001</v>
      </c>
      <c r="I24" s="21">
        <v>532375</v>
      </c>
      <c r="J24" s="22">
        <v>523052</v>
      </c>
      <c r="K24" s="22">
        <v>494705</v>
      </c>
      <c r="L24" s="22">
        <v>465568</v>
      </c>
      <c r="M24" s="22">
        <v>446381</v>
      </c>
      <c r="N24" s="23">
        <v>440456</v>
      </c>
      <c r="O24" s="21">
        <v>56709</v>
      </c>
      <c r="P24" s="22">
        <v>43518</v>
      </c>
      <c r="Q24" s="22">
        <v>33731</v>
      </c>
      <c r="R24" s="22">
        <v>19874</v>
      </c>
      <c r="S24" s="22">
        <v>14641</v>
      </c>
      <c r="T24" s="23">
        <v>12641.177619047618</v>
      </c>
      <c r="U24" s="21">
        <v>1422169</v>
      </c>
      <c r="V24" s="22">
        <v>1378183</v>
      </c>
      <c r="W24" s="22">
        <v>1248544</v>
      </c>
      <c r="X24" s="23">
        <v>1533633.2220000001</v>
      </c>
      <c r="Y24" s="68">
        <v>1457</v>
      </c>
      <c r="Z24" s="69">
        <v>16333.400000000001</v>
      </c>
      <c r="AA24" s="69">
        <v>844.10857142857139</v>
      </c>
      <c r="AB24" s="23">
        <v>12013.413740000002</v>
      </c>
      <c r="AC24" s="21">
        <v>12033</v>
      </c>
      <c r="AD24" s="22">
        <v>5508</v>
      </c>
      <c r="AE24" s="22">
        <v>2960</v>
      </c>
      <c r="AF24" s="23">
        <v>1221</v>
      </c>
      <c r="AG24" s="24">
        <v>78301</v>
      </c>
      <c r="AH24" s="22">
        <v>34786</v>
      </c>
      <c r="AI24" s="22">
        <v>26418</v>
      </c>
      <c r="AJ24" s="25">
        <v>50595.770000000004</v>
      </c>
      <c r="AK24" s="21">
        <v>6449</v>
      </c>
      <c r="AL24" s="22">
        <v>2163</v>
      </c>
      <c r="AM24" s="22">
        <v>1337</v>
      </c>
      <c r="AN24" s="23">
        <v>1487.5186507936507</v>
      </c>
      <c r="AO24" s="24">
        <v>74078</v>
      </c>
      <c r="AP24" s="22">
        <v>29898</v>
      </c>
      <c r="AQ24" s="22">
        <v>19628</v>
      </c>
      <c r="AR24" s="23">
        <v>69112.786581111111</v>
      </c>
      <c r="AS24" s="24">
        <v>14989</v>
      </c>
      <c r="AT24" s="22">
        <v>9249</v>
      </c>
      <c r="AU24" s="22">
        <v>6670</v>
      </c>
      <c r="AV24" s="25">
        <v>4323</v>
      </c>
      <c r="AW24" s="21">
        <v>416404</v>
      </c>
      <c r="AX24" s="22">
        <v>430782</v>
      </c>
      <c r="AY24" s="22">
        <v>419963</v>
      </c>
      <c r="AZ24" s="23">
        <v>373526.81999999995</v>
      </c>
      <c r="BA24" s="21">
        <v>27282</v>
      </c>
      <c r="BB24" s="22">
        <v>17710</v>
      </c>
      <c r="BC24" s="22">
        <v>13304</v>
      </c>
      <c r="BD24" s="23">
        <v>10309.550396825398</v>
      </c>
      <c r="BE24" s="24">
        <v>1348091</v>
      </c>
      <c r="BF24" s="22">
        <v>1348285</v>
      </c>
      <c r="BG24" s="26">
        <v>1228915</v>
      </c>
      <c r="BH24" s="27">
        <v>1452507.0217988889</v>
      </c>
      <c r="BJ24" s="15"/>
      <c r="BO24" s="15"/>
      <c r="BT24" s="15"/>
    </row>
    <row r="25" spans="1:72" ht="15" x14ac:dyDescent="0.25">
      <c r="A25" s="580"/>
      <c r="B25" s="18" t="s">
        <v>10</v>
      </c>
      <c r="C25" s="21">
        <v>40142</v>
      </c>
      <c r="D25" s="22">
        <v>32630</v>
      </c>
      <c r="E25" s="22">
        <v>25867</v>
      </c>
      <c r="F25" s="22">
        <v>11446</v>
      </c>
      <c r="G25" s="22">
        <v>5433</v>
      </c>
      <c r="H25" s="23">
        <v>2966</v>
      </c>
      <c r="I25" s="21">
        <v>527937</v>
      </c>
      <c r="J25" s="22">
        <v>506958</v>
      </c>
      <c r="K25" s="22">
        <v>449323</v>
      </c>
      <c r="L25" s="22">
        <v>265794</v>
      </c>
      <c r="M25" s="22">
        <v>145729</v>
      </c>
      <c r="N25" s="23">
        <v>93299.26</v>
      </c>
      <c r="O25" s="21">
        <v>55981</v>
      </c>
      <c r="P25" s="22">
        <v>41860</v>
      </c>
      <c r="Q25" s="22">
        <v>30399</v>
      </c>
      <c r="R25" s="22">
        <v>11551</v>
      </c>
      <c r="S25" s="22">
        <v>4866</v>
      </c>
      <c r="T25" s="23">
        <v>2656.9142063492059</v>
      </c>
      <c r="U25" s="21">
        <v>1237402</v>
      </c>
      <c r="V25" s="22">
        <v>686185</v>
      </c>
      <c r="W25" s="22">
        <v>324324</v>
      </c>
      <c r="X25" s="23">
        <v>262263.76085555559</v>
      </c>
      <c r="Y25" s="33">
        <v>1298</v>
      </c>
      <c r="Z25" s="29">
        <v>13087.42</v>
      </c>
      <c r="AA25" s="29">
        <v>628.87690476190471</v>
      </c>
      <c r="AB25" s="30">
        <v>10316.394</v>
      </c>
      <c r="AC25" s="21">
        <v>11916</v>
      </c>
      <c r="AD25" s="22">
        <v>5378</v>
      </c>
      <c r="AE25" s="22">
        <v>2757</v>
      </c>
      <c r="AF25" s="30">
        <v>763</v>
      </c>
      <c r="AG25" s="24">
        <v>76954</v>
      </c>
      <c r="AH25" s="22">
        <v>33016</v>
      </c>
      <c r="AI25" s="22">
        <v>23133</v>
      </c>
      <c r="AJ25" s="31">
        <v>28519.47</v>
      </c>
      <c r="AK25" s="21">
        <v>6328</v>
      </c>
      <c r="AL25" s="22">
        <v>2025</v>
      </c>
      <c r="AM25" s="22">
        <v>1120</v>
      </c>
      <c r="AN25" s="30">
        <v>759.39626984126983</v>
      </c>
      <c r="AO25" s="24">
        <v>73219</v>
      </c>
      <c r="AP25" s="22">
        <v>28658</v>
      </c>
      <c r="AQ25" s="22">
        <v>17709</v>
      </c>
      <c r="AR25" s="30">
        <v>41328.310181111112</v>
      </c>
      <c r="AS25" s="24">
        <v>13951</v>
      </c>
      <c r="AT25" s="22">
        <v>6068</v>
      </c>
      <c r="AU25" s="22">
        <v>2676</v>
      </c>
      <c r="AV25" s="31">
        <v>905</v>
      </c>
      <c r="AW25" s="21">
        <v>372369</v>
      </c>
      <c r="AX25" s="22">
        <v>232777</v>
      </c>
      <c r="AY25" s="22">
        <v>122595</v>
      </c>
      <c r="AZ25" s="30">
        <v>51692.37</v>
      </c>
      <c r="BA25" s="21">
        <v>24071</v>
      </c>
      <c r="BB25" s="22">
        <v>9526</v>
      </c>
      <c r="BC25" s="22">
        <v>3746</v>
      </c>
      <c r="BD25" s="30">
        <v>1268.6410317460318</v>
      </c>
      <c r="BE25" s="24">
        <v>1164183</v>
      </c>
      <c r="BF25" s="22">
        <v>657527</v>
      </c>
      <c r="BG25" s="26">
        <v>306614</v>
      </c>
      <c r="BH25" s="32">
        <v>210619.05667444444</v>
      </c>
      <c r="BJ25" s="15"/>
      <c r="BO25" s="15"/>
      <c r="BT25" s="15"/>
    </row>
    <row r="26" spans="1:72" ht="45" x14ac:dyDescent="0.25">
      <c r="A26" s="580"/>
      <c r="B26" s="20" t="s">
        <v>11</v>
      </c>
      <c r="C26" s="21">
        <v>39</v>
      </c>
      <c r="D26" s="22">
        <v>288</v>
      </c>
      <c r="E26" s="22">
        <v>840</v>
      </c>
      <c r="F26" s="22">
        <v>1171</v>
      </c>
      <c r="G26" s="22">
        <v>1073</v>
      </c>
      <c r="H26" s="23">
        <v>1435</v>
      </c>
      <c r="I26" s="21">
        <v>2148</v>
      </c>
      <c r="J26" s="22">
        <v>11796</v>
      </c>
      <c r="K26" s="22">
        <v>39519</v>
      </c>
      <c r="L26" s="22">
        <v>94721</v>
      </c>
      <c r="M26" s="22">
        <v>122594</v>
      </c>
      <c r="N26" s="23">
        <v>174230.09</v>
      </c>
      <c r="O26" s="21">
        <v>153</v>
      </c>
      <c r="P26" s="22">
        <v>862</v>
      </c>
      <c r="Q26" s="22">
        <v>2474</v>
      </c>
      <c r="R26" s="22">
        <v>3435</v>
      </c>
      <c r="S26" s="22">
        <v>3195</v>
      </c>
      <c r="T26" s="23">
        <v>4058.3126190476191</v>
      </c>
      <c r="U26" s="21">
        <v>147004</v>
      </c>
      <c r="V26" s="22">
        <v>291939</v>
      </c>
      <c r="W26" s="22">
        <v>320736</v>
      </c>
      <c r="X26" s="23">
        <v>565305.07562000002</v>
      </c>
      <c r="Y26" s="33">
        <v>8</v>
      </c>
      <c r="Z26" s="29">
        <v>303.37</v>
      </c>
      <c r="AA26" s="29">
        <v>21.436666666666671</v>
      </c>
      <c r="AB26" s="30">
        <v>110.18173</v>
      </c>
      <c r="AC26" s="21">
        <v>4</v>
      </c>
      <c r="AD26" s="22">
        <v>5</v>
      </c>
      <c r="AE26" s="22">
        <v>3</v>
      </c>
      <c r="AF26" s="30">
        <v>35</v>
      </c>
      <c r="AG26" s="24">
        <v>80</v>
      </c>
      <c r="AH26" s="22">
        <v>225</v>
      </c>
      <c r="AI26" s="22" t="s">
        <v>17</v>
      </c>
      <c r="AJ26" s="31">
        <v>1869.19</v>
      </c>
      <c r="AK26" s="21">
        <v>10</v>
      </c>
      <c r="AL26" s="22">
        <v>6</v>
      </c>
      <c r="AM26" s="22">
        <v>6</v>
      </c>
      <c r="AN26" s="30">
        <v>94.677777777777777</v>
      </c>
      <c r="AO26" s="24">
        <v>32</v>
      </c>
      <c r="AP26" s="22">
        <v>99</v>
      </c>
      <c r="AQ26" s="22" t="s">
        <v>17</v>
      </c>
      <c r="AR26" s="30">
        <v>2379.6900699999997</v>
      </c>
      <c r="AS26" s="24">
        <v>836</v>
      </c>
      <c r="AT26" s="22">
        <v>1166</v>
      </c>
      <c r="AU26" s="22">
        <v>1070</v>
      </c>
      <c r="AV26" s="31">
        <v>1392</v>
      </c>
      <c r="AW26" s="21">
        <v>39439</v>
      </c>
      <c r="AX26" s="22">
        <v>94496</v>
      </c>
      <c r="AY26" s="22">
        <v>122538</v>
      </c>
      <c r="AZ26" s="30">
        <v>172057.52999999997</v>
      </c>
      <c r="BA26" s="21">
        <v>2464</v>
      </c>
      <c r="BB26" s="22">
        <v>3429</v>
      </c>
      <c r="BC26" s="22">
        <v>3189</v>
      </c>
      <c r="BD26" s="30">
        <v>3942.2</v>
      </c>
      <c r="BE26" s="24">
        <v>146972</v>
      </c>
      <c r="BF26" s="22">
        <v>291840</v>
      </c>
      <c r="BG26" s="26">
        <v>320698</v>
      </c>
      <c r="BH26" s="32">
        <v>562815.20381999994</v>
      </c>
      <c r="BJ26" s="15"/>
      <c r="BO26" s="15"/>
      <c r="BT26" s="15"/>
    </row>
    <row r="27" spans="1:72" ht="60" x14ac:dyDescent="0.25">
      <c r="A27" s="580"/>
      <c r="B27" s="18" t="s">
        <v>12</v>
      </c>
      <c r="C27" s="21"/>
      <c r="D27" s="22"/>
      <c r="E27" s="22">
        <v>38</v>
      </c>
      <c r="F27" s="22">
        <v>608</v>
      </c>
      <c r="G27" s="22">
        <v>977</v>
      </c>
      <c r="H27" s="23">
        <v>1309</v>
      </c>
      <c r="I27" s="21"/>
      <c r="J27" s="22"/>
      <c r="K27" s="22">
        <v>801</v>
      </c>
      <c r="L27" s="22">
        <v>28440</v>
      </c>
      <c r="M27" s="22">
        <v>53167</v>
      </c>
      <c r="N27" s="23">
        <v>85203</v>
      </c>
      <c r="O27" s="21"/>
      <c r="P27" s="22"/>
      <c r="Q27" s="22">
        <v>85</v>
      </c>
      <c r="R27" s="22">
        <v>1219</v>
      </c>
      <c r="S27" s="22">
        <v>1513</v>
      </c>
      <c r="T27" s="23">
        <v>1912</v>
      </c>
      <c r="U27" s="21">
        <v>5330</v>
      </c>
      <c r="V27" s="22">
        <v>113906</v>
      </c>
      <c r="W27" s="22">
        <v>174178</v>
      </c>
      <c r="X27" s="23">
        <v>287725</v>
      </c>
      <c r="Y27" s="21">
        <v>59</v>
      </c>
      <c r="Z27" s="22">
        <v>1496</v>
      </c>
      <c r="AA27" s="22">
        <v>50</v>
      </c>
      <c r="AB27" s="23">
        <v>734</v>
      </c>
      <c r="AC27" s="21" t="s">
        <v>17</v>
      </c>
      <c r="AD27" s="22">
        <v>17</v>
      </c>
      <c r="AE27" s="22">
        <v>52</v>
      </c>
      <c r="AF27" s="23">
        <v>258</v>
      </c>
      <c r="AG27" s="24" t="s">
        <v>17</v>
      </c>
      <c r="AH27" s="22">
        <v>278</v>
      </c>
      <c r="AI27" s="22">
        <v>1427</v>
      </c>
      <c r="AJ27" s="23">
        <v>13103</v>
      </c>
      <c r="AK27" s="21" t="s">
        <v>17</v>
      </c>
      <c r="AL27" s="22">
        <v>15</v>
      </c>
      <c r="AM27" s="22">
        <v>45</v>
      </c>
      <c r="AN27" s="23">
        <v>280</v>
      </c>
      <c r="AO27" s="24" t="s">
        <v>17</v>
      </c>
      <c r="AP27" s="22">
        <v>199</v>
      </c>
      <c r="AQ27" s="22">
        <v>766</v>
      </c>
      <c r="AR27" s="30">
        <v>13103</v>
      </c>
      <c r="AS27" s="24">
        <v>36</v>
      </c>
      <c r="AT27" s="22">
        <v>591</v>
      </c>
      <c r="AU27" s="22">
        <v>925</v>
      </c>
      <c r="AV27" s="30">
        <f>609+383</f>
        <v>992</v>
      </c>
      <c r="AW27" s="21">
        <v>761</v>
      </c>
      <c r="AX27" s="22">
        <v>28162</v>
      </c>
      <c r="AY27" s="22">
        <v>51740</v>
      </c>
      <c r="AZ27" s="30">
        <f>40027+30576</f>
        <v>70603</v>
      </c>
      <c r="BA27" s="21">
        <v>83</v>
      </c>
      <c r="BB27" s="22">
        <v>1204</v>
      </c>
      <c r="BC27" s="22">
        <v>1468</v>
      </c>
      <c r="BD27" s="30">
        <f>786.1+796.4</f>
        <v>1582.5</v>
      </c>
      <c r="BE27" s="24">
        <v>5307</v>
      </c>
      <c r="BF27" s="22">
        <v>113707</v>
      </c>
      <c r="BG27" s="26">
        <v>173412</v>
      </c>
      <c r="BH27" s="30">
        <f>105931+165481</f>
        <v>271412</v>
      </c>
      <c r="BJ27" s="15"/>
      <c r="BO27" s="15"/>
      <c r="BT27" s="15"/>
    </row>
    <row r="28" spans="1:72" ht="30" x14ac:dyDescent="0.25">
      <c r="A28" s="580"/>
      <c r="B28" s="20" t="s">
        <v>13</v>
      </c>
      <c r="C28" s="21"/>
      <c r="D28" s="22"/>
      <c r="E28" s="22">
        <v>27</v>
      </c>
      <c r="F28" s="22">
        <v>1076</v>
      </c>
      <c r="G28" s="22">
        <v>1538</v>
      </c>
      <c r="H28" s="23">
        <v>787</v>
      </c>
      <c r="I28" s="21"/>
      <c r="J28" s="22"/>
      <c r="K28" s="22">
        <v>1022</v>
      </c>
      <c r="L28" s="22">
        <v>60595</v>
      </c>
      <c r="M28" s="22">
        <v>103417</v>
      </c>
      <c r="N28" s="23">
        <v>59441</v>
      </c>
      <c r="O28" s="21"/>
      <c r="P28" s="22"/>
      <c r="Q28" s="22">
        <v>65</v>
      </c>
      <c r="R28" s="22">
        <v>2410</v>
      </c>
      <c r="S28" s="22">
        <v>3479</v>
      </c>
      <c r="T28" s="23">
        <v>2073</v>
      </c>
      <c r="U28" s="21">
        <v>3712</v>
      </c>
      <c r="V28" s="22">
        <v>191500</v>
      </c>
      <c r="W28" s="22">
        <v>300608</v>
      </c>
      <c r="X28" s="23">
        <v>221708</v>
      </c>
      <c r="Y28" s="21">
        <v>19</v>
      </c>
      <c r="Z28" s="22">
        <v>362</v>
      </c>
      <c r="AA28" s="22">
        <v>42</v>
      </c>
      <c r="AB28" s="23">
        <v>182</v>
      </c>
      <c r="AC28" s="21" t="s">
        <v>17</v>
      </c>
      <c r="AD28" s="22">
        <v>5</v>
      </c>
      <c r="AE28" s="22">
        <v>18</v>
      </c>
      <c r="AF28" s="23">
        <v>72</v>
      </c>
      <c r="AG28" s="24" t="s">
        <v>17</v>
      </c>
      <c r="AH28" s="22">
        <v>83</v>
      </c>
      <c r="AI28" s="22">
        <v>416</v>
      </c>
      <c r="AJ28" s="23">
        <v>3374</v>
      </c>
      <c r="AK28" s="21" t="s">
        <v>17</v>
      </c>
      <c r="AL28" s="22">
        <v>6</v>
      </c>
      <c r="AM28" s="22">
        <v>29</v>
      </c>
      <c r="AN28" s="23">
        <v>193</v>
      </c>
      <c r="AO28" s="24" t="s">
        <v>17</v>
      </c>
      <c r="AP28" s="22">
        <v>58</v>
      </c>
      <c r="AQ28" s="22">
        <v>227</v>
      </c>
      <c r="AR28" s="30">
        <v>3374</v>
      </c>
      <c r="AS28" s="24">
        <v>25</v>
      </c>
      <c r="AT28" s="22">
        <v>1071</v>
      </c>
      <c r="AU28" s="22">
        <v>1520</v>
      </c>
      <c r="AV28" s="30">
        <f>370+326</f>
        <v>696</v>
      </c>
      <c r="AW28" s="21">
        <v>972</v>
      </c>
      <c r="AX28" s="22">
        <v>60511</v>
      </c>
      <c r="AY28" s="22">
        <v>103000</v>
      </c>
      <c r="AZ28" s="30">
        <f>25199+30508</f>
        <v>55707</v>
      </c>
      <c r="BA28" s="21">
        <v>62</v>
      </c>
      <c r="BB28" s="22">
        <v>2404</v>
      </c>
      <c r="BC28" s="22">
        <v>3450</v>
      </c>
      <c r="BD28" s="30">
        <f>812.4+1025.6</f>
        <v>1838</v>
      </c>
      <c r="BE28" s="24">
        <v>3680</v>
      </c>
      <c r="BF28" s="22">
        <v>191442</v>
      </c>
      <c r="BG28" s="26">
        <v>300380</v>
      </c>
      <c r="BH28" s="30">
        <f>69360+147550</f>
        <v>216910</v>
      </c>
      <c r="BJ28" s="15"/>
      <c r="BO28" s="15"/>
      <c r="BT28" s="15"/>
    </row>
    <row r="29" spans="1:72" ht="30" x14ac:dyDescent="0.25">
      <c r="A29" s="580"/>
      <c r="B29" s="18" t="s">
        <v>14</v>
      </c>
      <c r="C29" s="21">
        <v>201</v>
      </c>
      <c r="D29" s="22">
        <v>237</v>
      </c>
      <c r="E29" s="22">
        <v>250</v>
      </c>
      <c r="F29" s="22">
        <v>456</v>
      </c>
      <c r="G29" s="22">
        <v>609</v>
      </c>
      <c r="H29" s="23">
        <v>504</v>
      </c>
      <c r="I29" s="21">
        <v>2290</v>
      </c>
      <c r="J29" s="22">
        <v>4298</v>
      </c>
      <c r="K29" s="22">
        <v>4040</v>
      </c>
      <c r="L29" s="22">
        <v>16019</v>
      </c>
      <c r="M29" s="22">
        <v>21475</v>
      </c>
      <c r="N29" s="23">
        <v>28282.639999999999</v>
      </c>
      <c r="O29" s="21">
        <v>575</v>
      </c>
      <c r="P29" s="22">
        <v>796</v>
      </c>
      <c r="Q29" s="22">
        <v>707</v>
      </c>
      <c r="R29" s="22">
        <v>1259</v>
      </c>
      <c r="S29" s="22">
        <v>1589</v>
      </c>
      <c r="T29" s="23">
        <v>1941.002619047619</v>
      </c>
      <c r="U29" s="21">
        <v>28721</v>
      </c>
      <c r="V29" s="22">
        <v>94653</v>
      </c>
      <c r="W29" s="22">
        <v>128698</v>
      </c>
      <c r="X29" s="23">
        <v>196631.1514244444</v>
      </c>
      <c r="Y29" s="33">
        <v>73</v>
      </c>
      <c r="Z29" s="29">
        <v>1083.95</v>
      </c>
      <c r="AA29" s="29">
        <v>102.2211111111111</v>
      </c>
      <c r="AB29" s="30">
        <v>669.94213000000002</v>
      </c>
      <c r="AC29" s="21">
        <v>109</v>
      </c>
      <c r="AD29" s="22">
        <v>103</v>
      </c>
      <c r="AE29" s="22">
        <v>130</v>
      </c>
      <c r="AF29" s="30">
        <v>93</v>
      </c>
      <c r="AG29" s="24">
        <v>1177</v>
      </c>
      <c r="AH29" s="22">
        <v>1184</v>
      </c>
      <c r="AI29" s="22">
        <v>1385</v>
      </c>
      <c r="AJ29" s="31">
        <v>3731.25</v>
      </c>
      <c r="AK29" s="21">
        <v>106</v>
      </c>
      <c r="AL29" s="22">
        <v>111</v>
      </c>
      <c r="AM29" s="22">
        <v>137</v>
      </c>
      <c r="AN29" s="30">
        <v>160.54388888888889</v>
      </c>
      <c r="AO29" s="24">
        <v>772</v>
      </c>
      <c r="AP29" s="22">
        <v>883</v>
      </c>
      <c r="AQ29" s="22">
        <v>887</v>
      </c>
      <c r="AR29" s="30">
        <v>5210.2963</v>
      </c>
      <c r="AS29" s="24">
        <v>141</v>
      </c>
      <c r="AT29" s="22">
        <v>353</v>
      </c>
      <c r="AU29" s="22">
        <v>479</v>
      </c>
      <c r="AV29" s="31">
        <v>338</v>
      </c>
      <c r="AW29" s="21">
        <v>2863</v>
      </c>
      <c r="AX29" s="22">
        <v>14836</v>
      </c>
      <c r="AY29" s="22">
        <v>20090</v>
      </c>
      <c r="AZ29" s="30">
        <v>23467.440000000002</v>
      </c>
      <c r="BA29" s="21">
        <v>601</v>
      </c>
      <c r="BB29" s="22">
        <v>1148</v>
      </c>
      <c r="BC29" s="22">
        <v>1451</v>
      </c>
      <c r="BD29" s="30">
        <v>1678.2376190476189</v>
      </c>
      <c r="BE29" s="24">
        <v>27949</v>
      </c>
      <c r="BF29" s="22">
        <v>93770</v>
      </c>
      <c r="BG29" s="26">
        <v>127811</v>
      </c>
      <c r="BH29" s="32">
        <v>190750.9129944444</v>
      </c>
      <c r="BJ29" s="15"/>
      <c r="BO29" s="15"/>
      <c r="BT29" s="15"/>
    </row>
    <row r="30" spans="1:72" ht="15.75" customHeight="1" x14ac:dyDescent="0.25">
      <c r="A30" s="579" t="s">
        <v>20</v>
      </c>
      <c r="B30" s="20" t="s">
        <v>9</v>
      </c>
      <c r="C30" s="21">
        <v>33038</v>
      </c>
      <c r="D30" s="22">
        <v>26063</v>
      </c>
      <c r="E30" s="22">
        <v>20891</v>
      </c>
      <c r="F30" s="22">
        <v>11779</v>
      </c>
      <c r="G30" s="22">
        <v>7556</v>
      </c>
      <c r="H30" s="23">
        <v>5763</v>
      </c>
      <c r="I30" s="21">
        <v>429604</v>
      </c>
      <c r="J30" s="22">
        <v>424287</v>
      </c>
      <c r="K30" s="22">
        <v>397573</v>
      </c>
      <c r="L30" s="22">
        <v>385026</v>
      </c>
      <c r="M30" s="22">
        <v>368154</v>
      </c>
      <c r="N30" s="23">
        <v>367875</v>
      </c>
      <c r="O30" s="21">
        <v>46999</v>
      </c>
      <c r="P30" s="22">
        <v>37960</v>
      </c>
      <c r="Q30" s="22">
        <v>29201</v>
      </c>
      <c r="R30" s="22">
        <v>14951</v>
      </c>
      <c r="S30" s="22">
        <v>11154</v>
      </c>
      <c r="T30" s="23">
        <v>9436.2246825396833</v>
      </c>
      <c r="U30" s="21">
        <v>1542669</v>
      </c>
      <c r="V30" s="22">
        <v>1495204</v>
      </c>
      <c r="W30" s="22">
        <v>1383863</v>
      </c>
      <c r="X30" s="23">
        <v>1574809.3049999999</v>
      </c>
      <c r="Y30" s="68">
        <v>1040</v>
      </c>
      <c r="Z30" s="69">
        <v>15097.49</v>
      </c>
      <c r="AA30" s="69">
        <v>732.52936507936499</v>
      </c>
      <c r="AB30" s="23">
        <v>9848.0213155555557</v>
      </c>
      <c r="AC30" s="21">
        <v>8274</v>
      </c>
      <c r="AD30" s="22">
        <v>4114</v>
      </c>
      <c r="AE30" s="22">
        <v>1932</v>
      </c>
      <c r="AF30" s="23">
        <v>1129</v>
      </c>
      <c r="AG30" s="24">
        <v>62000</v>
      </c>
      <c r="AH30" s="22">
        <v>27843</v>
      </c>
      <c r="AI30" s="22">
        <v>21383</v>
      </c>
      <c r="AJ30" s="25">
        <v>47546.75</v>
      </c>
      <c r="AK30" s="21">
        <v>5994</v>
      </c>
      <c r="AL30" s="22">
        <v>1715</v>
      </c>
      <c r="AM30" s="22">
        <v>1043</v>
      </c>
      <c r="AN30" s="23">
        <v>1355.5429365079365</v>
      </c>
      <c r="AO30" s="24">
        <v>61418</v>
      </c>
      <c r="AP30" s="22">
        <v>23308</v>
      </c>
      <c r="AQ30" s="22">
        <v>14239</v>
      </c>
      <c r="AR30" s="23">
        <v>63441.146569999997</v>
      </c>
      <c r="AS30" s="24">
        <v>12617</v>
      </c>
      <c r="AT30" s="22">
        <v>7665</v>
      </c>
      <c r="AU30" s="22">
        <v>5624</v>
      </c>
      <c r="AV30" s="25">
        <v>3594</v>
      </c>
      <c r="AW30" s="21">
        <v>335573</v>
      </c>
      <c r="AX30" s="22">
        <v>357183</v>
      </c>
      <c r="AY30" s="22">
        <v>346771</v>
      </c>
      <c r="AZ30" s="23">
        <v>305231.07</v>
      </c>
      <c r="BA30" s="21">
        <v>23207</v>
      </c>
      <c r="BB30" s="22">
        <v>13237</v>
      </c>
      <c r="BC30" s="22">
        <v>10111</v>
      </c>
      <c r="BD30" s="23">
        <v>7348.1523809523806</v>
      </c>
      <c r="BE30" s="24">
        <v>1481251</v>
      </c>
      <c r="BF30" s="22">
        <v>1471896</v>
      </c>
      <c r="BG30" s="26">
        <v>1369623</v>
      </c>
      <c r="BH30" s="27">
        <v>1501520.1375255557</v>
      </c>
      <c r="BJ30" s="15"/>
      <c r="BO30" s="15"/>
      <c r="BT30" s="15"/>
    </row>
    <row r="31" spans="1:72" ht="16.5" customHeight="1" x14ac:dyDescent="0.25">
      <c r="A31" s="579"/>
      <c r="B31" s="18" t="s">
        <v>10</v>
      </c>
      <c r="C31" s="21">
        <v>32902</v>
      </c>
      <c r="D31" s="22">
        <v>25765</v>
      </c>
      <c r="E31" s="22">
        <v>20121</v>
      </c>
      <c r="F31" s="22">
        <v>9284</v>
      </c>
      <c r="G31" s="22">
        <v>4329</v>
      </c>
      <c r="H31" s="23">
        <v>2504</v>
      </c>
      <c r="I31" s="21">
        <v>425600</v>
      </c>
      <c r="J31" s="22">
        <v>413114</v>
      </c>
      <c r="K31" s="22">
        <v>365457</v>
      </c>
      <c r="L31" s="22">
        <v>228985</v>
      </c>
      <c r="M31" s="22">
        <v>136425</v>
      </c>
      <c r="N31" s="23">
        <v>93617</v>
      </c>
      <c r="O31" s="21">
        <v>46439</v>
      </c>
      <c r="P31" s="22">
        <v>36584</v>
      </c>
      <c r="Q31" s="22">
        <v>26756</v>
      </c>
      <c r="R31" s="22">
        <v>9249</v>
      </c>
      <c r="S31" s="22">
        <v>4200</v>
      </c>
      <c r="T31" s="23">
        <v>2373.1649206349211</v>
      </c>
      <c r="U31" s="21">
        <v>1404805</v>
      </c>
      <c r="V31" s="22">
        <v>845932</v>
      </c>
      <c r="W31" s="22">
        <v>471826</v>
      </c>
      <c r="X31" s="23">
        <v>320169.6267155555</v>
      </c>
      <c r="Y31" s="33">
        <v>899</v>
      </c>
      <c r="Z31" s="29">
        <v>11926.69</v>
      </c>
      <c r="AA31" s="29">
        <v>476.56976190476189</v>
      </c>
      <c r="AB31" s="30">
        <v>8330.450665555556</v>
      </c>
      <c r="AC31" s="21">
        <v>8170</v>
      </c>
      <c r="AD31" s="22">
        <v>3992</v>
      </c>
      <c r="AE31" s="22">
        <v>1774</v>
      </c>
      <c r="AF31" s="30">
        <v>691</v>
      </c>
      <c r="AG31" s="24">
        <v>61038</v>
      </c>
      <c r="AH31" s="22">
        <v>26632</v>
      </c>
      <c r="AI31" s="22">
        <v>18697</v>
      </c>
      <c r="AJ31" s="31">
        <v>26535.5</v>
      </c>
      <c r="AK31" s="21">
        <v>5790</v>
      </c>
      <c r="AL31" s="22">
        <v>1535</v>
      </c>
      <c r="AM31" s="22">
        <v>816</v>
      </c>
      <c r="AN31" s="30">
        <v>683.72063492063489</v>
      </c>
      <c r="AO31" s="24">
        <v>60565</v>
      </c>
      <c r="AP31" s="22">
        <v>22193</v>
      </c>
      <c r="AQ31" s="22">
        <v>12778</v>
      </c>
      <c r="AR31" s="30">
        <v>37504.856030000003</v>
      </c>
      <c r="AS31" s="24">
        <v>11951</v>
      </c>
      <c r="AT31" s="22">
        <v>5292</v>
      </c>
      <c r="AU31" s="22">
        <v>2555</v>
      </c>
      <c r="AV31" s="31">
        <v>914</v>
      </c>
      <c r="AW31" s="21">
        <v>304419</v>
      </c>
      <c r="AX31" s="22">
        <v>202352</v>
      </c>
      <c r="AY31" s="22">
        <v>117728</v>
      </c>
      <c r="AZ31" s="30">
        <v>55155.350000000006</v>
      </c>
      <c r="BA31" s="21">
        <v>20966</v>
      </c>
      <c r="BB31" s="22">
        <v>7714</v>
      </c>
      <c r="BC31" s="22">
        <v>3384</v>
      </c>
      <c r="BD31" s="30">
        <v>1212.8745238095239</v>
      </c>
      <c r="BE31" s="24">
        <v>1344240</v>
      </c>
      <c r="BF31" s="22">
        <v>823739</v>
      </c>
      <c r="BG31" s="26">
        <v>459048</v>
      </c>
      <c r="BH31" s="32">
        <v>274334.32001999998</v>
      </c>
      <c r="BJ31" s="15"/>
      <c r="BO31" s="15"/>
      <c r="BT31" s="15"/>
    </row>
    <row r="32" spans="1:72" ht="45" x14ac:dyDescent="0.25">
      <c r="A32" s="579"/>
      <c r="B32" s="20" t="s">
        <v>11</v>
      </c>
      <c r="C32" s="21">
        <v>30</v>
      </c>
      <c r="D32" s="22">
        <v>184</v>
      </c>
      <c r="E32" s="22">
        <v>506</v>
      </c>
      <c r="F32" s="22">
        <v>848</v>
      </c>
      <c r="G32" s="22">
        <v>825</v>
      </c>
      <c r="H32" s="23">
        <v>940</v>
      </c>
      <c r="I32" s="21">
        <v>2037</v>
      </c>
      <c r="J32" s="22">
        <v>8355</v>
      </c>
      <c r="K32" s="22">
        <v>25859</v>
      </c>
      <c r="L32" s="22">
        <v>75004</v>
      </c>
      <c r="M32" s="22">
        <v>94232</v>
      </c>
      <c r="N32" s="23">
        <v>117710.19</v>
      </c>
      <c r="O32" s="21">
        <v>121</v>
      </c>
      <c r="P32" s="22">
        <v>581</v>
      </c>
      <c r="Q32" s="22">
        <v>1513</v>
      </c>
      <c r="R32" s="22">
        <v>2375</v>
      </c>
      <c r="S32" s="22">
        <v>2304</v>
      </c>
      <c r="T32" s="23">
        <v>2568.1076190476192</v>
      </c>
      <c r="U32" s="21">
        <v>99869</v>
      </c>
      <c r="V32" s="22">
        <v>236153</v>
      </c>
      <c r="W32" s="22">
        <v>259716</v>
      </c>
      <c r="X32" s="23">
        <v>382248.14179000002</v>
      </c>
      <c r="Y32" s="33">
        <v>7</v>
      </c>
      <c r="Z32" s="29">
        <v>206.69</v>
      </c>
      <c r="AA32" s="29">
        <v>17.248650793650789</v>
      </c>
      <c r="AB32" s="30">
        <v>83.071240000000003</v>
      </c>
      <c r="AC32" s="21">
        <v>4</v>
      </c>
      <c r="AD32" s="22" t="s">
        <v>17</v>
      </c>
      <c r="AE32" s="22">
        <v>4</v>
      </c>
      <c r="AF32" s="30">
        <v>52</v>
      </c>
      <c r="AG32" s="24">
        <v>36</v>
      </c>
      <c r="AH32" s="22" t="s">
        <v>17</v>
      </c>
      <c r="AI32" s="22">
        <v>171</v>
      </c>
      <c r="AJ32" s="31">
        <v>2232.4</v>
      </c>
      <c r="AK32" s="21">
        <v>6</v>
      </c>
      <c r="AL32" s="22" t="s">
        <v>17</v>
      </c>
      <c r="AM32" s="22">
        <v>5</v>
      </c>
      <c r="AN32" s="30">
        <v>129.1177777777778</v>
      </c>
      <c r="AO32" s="24">
        <v>16</v>
      </c>
      <c r="AP32" s="22" t="s">
        <v>17</v>
      </c>
      <c r="AQ32" s="22">
        <v>69</v>
      </c>
      <c r="AR32" s="30">
        <v>3000.2861400000002</v>
      </c>
      <c r="AS32" s="24">
        <v>502</v>
      </c>
      <c r="AT32" s="22">
        <v>847</v>
      </c>
      <c r="AU32" s="22">
        <v>821</v>
      </c>
      <c r="AV32" s="31">
        <v>881</v>
      </c>
      <c r="AW32" s="21">
        <v>25824</v>
      </c>
      <c r="AX32" s="22">
        <v>74985</v>
      </c>
      <c r="AY32" s="22">
        <v>94060</v>
      </c>
      <c r="AZ32" s="30">
        <v>115271.23000000001</v>
      </c>
      <c r="BA32" s="21">
        <v>1507</v>
      </c>
      <c r="BB32" s="22">
        <v>2373</v>
      </c>
      <c r="BC32" s="22">
        <v>2298</v>
      </c>
      <c r="BD32" s="30">
        <v>2421.7411904761902</v>
      </c>
      <c r="BE32" s="24">
        <v>99853</v>
      </c>
      <c r="BF32" s="22">
        <v>236140</v>
      </c>
      <c r="BG32" s="26">
        <v>259648</v>
      </c>
      <c r="BH32" s="32">
        <v>379164.78441000002</v>
      </c>
      <c r="BJ32" s="15"/>
      <c r="BO32" s="15"/>
      <c r="BT32" s="15"/>
    </row>
    <row r="33" spans="1:72" ht="60" x14ac:dyDescent="0.25">
      <c r="A33" s="579"/>
      <c r="B33" s="18" t="s">
        <v>12</v>
      </c>
      <c r="C33" s="21"/>
      <c r="D33" s="22"/>
      <c r="E33" s="22">
        <v>14</v>
      </c>
      <c r="F33" s="22">
        <v>746</v>
      </c>
      <c r="G33" s="22">
        <v>878</v>
      </c>
      <c r="H33" s="23">
        <v>1182</v>
      </c>
      <c r="I33" s="21"/>
      <c r="J33" s="22"/>
      <c r="K33" s="22">
        <v>344</v>
      </c>
      <c r="L33" s="22">
        <v>37602</v>
      </c>
      <c r="M33" s="22">
        <v>51309</v>
      </c>
      <c r="N33" s="23">
        <v>81055</v>
      </c>
      <c r="O33" s="21"/>
      <c r="P33" s="22"/>
      <c r="Q33" s="22">
        <v>26</v>
      </c>
      <c r="R33" s="22">
        <v>1204</v>
      </c>
      <c r="S33" s="22">
        <v>1288</v>
      </c>
      <c r="T33" s="23">
        <v>1569</v>
      </c>
      <c r="U33" s="21">
        <v>2684</v>
      </c>
      <c r="V33" s="22">
        <v>176434</v>
      </c>
      <c r="W33" s="22">
        <v>222609</v>
      </c>
      <c r="X33" s="23">
        <v>356749</v>
      </c>
      <c r="Y33" s="70">
        <v>55</v>
      </c>
      <c r="Z33" s="72">
        <v>1307</v>
      </c>
      <c r="AA33" s="73">
        <v>49</v>
      </c>
      <c r="AB33" s="30">
        <v>668</v>
      </c>
      <c r="AC33" s="21">
        <v>5</v>
      </c>
      <c r="AD33" s="22">
        <v>9</v>
      </c>
      <c r="AE33" s="22">
        <v>30</v>
      </c>
      <c r="AF33" s="30">
        <v>210</v>
      </c>
      <c r="AG33" s="24">
        <v>49</v>
      </c>
      <c r="AH33" s="22">
        <v>100</v>
      </c>
      <c r="AI33" s="22">
        <v>1069</v>
      </c>
      <c r="AJ33" s="30">
        <v>10462</v>
      </c>
      <c r="AK33" s="21">
        <v>7</v>
      </c>
      <c r="AL33" s="22">
        <v>11</v>
      </c>
      <c r="AM33" s="22">
        <v>31</v>
      </c>
      <c r="AN33" s="30">
        <v>203</v>
      </c>
      <c r="AO33" s="24">
        <v>42</v>
      </c>
      <c r="AP33" s="22">
        <v>113</v>
      </c>
      <c r="AQ33" s="22">
        <v>458</v>
      </c>
      <c r="AR33" s="30">
        <v>12611</v>
      </c>
      <c r="AS33" s="24">
        <v>9</v>
      </c>
      <c r="AT33" s="22">
        <v>737</v>
      </c>
      <c r="AU33" s="22">
        <v>848</v>
      </c>
      <c r="AV33" s="30">
        <f>425+492</f>
        <v>917</v>
      </c>
      <c r="AW33" s="21">
        <v>295</v>
      </c>
      <c r="AX33" s="22">
        <v>37502</v>
      </c>
      <c r="AY33" s="22">
        <v>50240</v>
      </c>
      <c r="AZ33" s="30">
        <f>29503+39783</f>
        <v>69286</v>
      </c>
      <c r="BA33" s="21">
        <v>19</v>
      </c>
      <c r="BB33" s="22">
        <v>1193</v>
      </c>
      <c r="BC33" s="22">
        <v>1257</v>
      </c>
      <c r="BD33" s="30">
        <f>499+818</f>
        <v>1317</v>
      </c>
      <c r="BE33" s="24">
        <v>2642</v>
      </c>
      <c r="BF33" s="22">
        <v>176321</v>
      </c>
      <c r="BG33" s="26">
        <v>222151</v>
      </c>
      <c r="BH33" s="30">
        <f>74066+269404</f>
        <v>343470</v>
      </c>
      <c r="BJ33" s="15"/>
      <c r="BO33" s="15"/>
      <c r="BT33" s="15"/>
    </row>
    <row r="34" spans="1:72" ht="30" x14ac:dyDescent="0.25">
      <c r="A34" s="579"/>
      <c r="B34" s="20" t="s">
        <v>13</v>
      </c>
      <c r="C34" s="21"/>
      <c r="D34" s="22"/>
      <c r="E34" s="22">
        <v>7</v>
      </c>
      <c r="F34" s="22">
        <v>474</v>
      </c>
      <c r="G34" s="22">
        <v>851</v>
      </c>
      <c r="H34" s="23">
        <v>522</v>
      </c>
      <c r="I34" s="21"/>
      <c r="J34" s="22"/>
      <c r="K34" s="22">
        <v>174</v>
      </c>
      <c r="L34" s="22">
        <v>27526</v>
      </c>
      <c r="M34" s="22">
        <v>59101</v>
      </c>
      <c r="N34" s="23">
        <v>40381.4</v>
      </c>
      <c r="O34" s="21"/>
      <c r="P34" s="22"/>
      <c r="Q34" s="22">
        <v>20</v>
      </c>
      <c r="R34" s="22">
        <v>1040</v>
      </c>
      <c r="S34" s="22">
        <v>1874</v>
      </c>
      <c r="T34" s="23">
        <v>1257</v>
      </c>
      <c r="U34" s="21">
        <v>2683</v>
      </c>
      <c r="V34" s="22">
        <v>122041</v>
      </c>
      <c r="W34" s="22">
        <v>212201</v>
      </c>
      <c r="X34" s="23">
        <v>202579</v>
      </c>
      <c r="Y34" s="70">
        <v>17</v>
      </c>
      <c r="Z34" s="72">
        <v>364</v>
      </c>
      <c r="AA34" s="73">
        <v>35</v>
      </c>
      <c r="AB34" s="30">
        <v>206</v>
      </c>
      <c r="AC34" s="21"/>
      <c r="AD34" s="22">
        <v>5</v>
      </c>
      <c r="AE34" s="22">
        <v>15</v>
      </c>
      <c r="AF34" s="30">
        <v>74</v>
      </c>
      <c r="AG34" s="24"/>
      <c r="AH34" s="22">
        <v>89</v>
      </c>
      <c r="AI34" s="22">
        <v>290</v>
      </c>
      <c r="AJ34" s="30">
        <v>3858.8</v>
      </c>
      <c r="AK34" s="21"/>
      <c r="AL34" s="22">
        <v>8</v>
      </c>
      <c r="AM34" s="22">
        <v>16</v>
      </c>
      <c r="AN34" s="30">
        <v>134</v>
      </c>
      <c r="AO34" s="24"/>
      <c r="AP34" s="22">
        <v>54</v>
      </c>
      <c r="AQ34" s="22">
        <v>135</v>
      </c>
      <c r="AR34" s="30">
        <v>4495</v>
      </c>
      <c r="AS34" s="24">
        <v>7</v>
      </c>
      <c r="AT34" s="22">
        <v>469</v>
      </c>
      <c r="AU34" s="22">
        <v>836</v>
      </c>
      <c r="AV34" s="30">
        <f>204+227</f>
        <v>431</v>
      </c>
      <c r="AW34" s="21">
        <v>174</v>
      </c>
      <c r="AX34" s="22">
        <v>27437</v>
      </c>
      <c r="AY34" s="22">
        <v>58811</v>
      </c>
      <c r="AZ34" s="30">
        <f>14765+21393</f>
        <v>36158</v>
      </c>
      <c r="BA34" s="21">
        <v>20</v>
      </c>
      <c r="BB34" s="22">
        <v>1033</v>
      </c>
      <c r="BC34" s="22">
        <v>1858</v>
      </c>
      <c r="BD34" s="30">
        <f>437+651</f>
        <v>1088</v>
      </c>
      <c r="BE34" s="24">
        <v>2683</v>
      </c>
      <c r="BF34" s="22">
        <v>121987</v>
      </c>
      <c r="BG34" s="26">
        <v>212066</v>
      </c>
      <c r="BH34" s="30">
        <f>37224+160654</f>
        <v>197878</v>
      </c>
      <c r="BJ34" s="15"/>
      <c r="BO34" s="15"/>
      <c r="BT34" s="15"/>
    </row>
    <row r="35" spans="1:72" ht="30.75" thickBot="1" x14ac:dyDescent="0.3">
      <c r="A35" s="579"/>
      <c r="B35" s="309" t="s">
        <v>14</v>
      </c>
      <c r="C35" s="310">
        <v>106</v>
      </c>
      <c r="D35" s="311">
        <v>114</v>
      </c>
      <c r="E35" s="311">
        <v>243</v>
      </c>
      <c r="F35" s="311">
        <v>427</v>
      </c>
      <c r="G35" s="311">
        <v>673</v>
      </c>
      <c r="H35" s="312">
        <v>615</v>
      </c>
      <c r="I35" s="310">
        <v>1967</v>
      </c>
      <c r="J35" s="311">
        <v>2818</v>
      </c>
      <c r="K35" s="311">
        <v>5738</v>
      </c>
      <c r="L35" s="311">
        <v>15909</v>
      </c>
      <c r="M35" s="311">
        <v>27087</v>
      </c>
      <c r="N35" s="312">
        <v>35111.5</v>
      </c>
      <c r="O35" s="310">
        <v>439</v>
      </c>
      <c r="P35" s="311">
        <v>795</v>
      </c>
      <c r="Q35" s="311">
        <v>886</v>
      </c>
      <c r="R35" s="311">
        <v>1083</v>
      </c>
      <c r="S35" s="311">
        <v>1488</v>
      </c>
      <c r="T35" s="312">
        <v>1668.639126984127</v>
      </c>
      <c r="U35" s="310">
        <v>32628</v>
      </c>
      <c r="V35" s="311">
        <v>114643</v>
      </c>
      <c r="W35" s="311">
        <v>217511</v>
      </c>
      <c r="X35" s="312">
        <v>313063.65275555564</v>
      </c>
      <c r="Y35" s="313">
        <v>62</v>
      </c>
      <c r="Z35" s="314">
        <v>1292.47</v>
      </c>
      <c r="AA35" s="314">
        <v>154.99468253968249</v>
      </c>
      <c r="AB35" s="315">
        <v>560.77288999999996</v>
      </c>
      <c r="AC35" s="310">
        <v>95</v>
      </c>
      <c r="AD35" s="311">
        <v>107</v>
      </c>
      <c r="AE35" s="311">
        <v>109</v>
      </c>
      <c r="AF35" s="315">
        <v>102</v>
      </c>
      <c r="AG35" s="316">
        <v>876</v>
      </c>
      <c r="AH35" s="311">
        <v>1004</v>
      </c>
      <c r="AI35" s="311">
        <v>1156</v>
      </c>
      <c r="AJ35" s="317">
        <v>4458.2299999999996</v>
      </c>
      <c r="AK35" s="310">
        <v>192</v>
      </c>
      <c r="AL35" s="311">
        <v>159</v>
      </c>
      <c r="AM35" s="311">
        <v>175</v>
      </c>
      <c r="AN35" s="315">
        <v>205.73357142857139</v>
      </c>
      <c r="AO35" s="316">
        <v>796</v>
      </c>
      <c r="AP35" s="311">
        <v>934</v>
      </c>
      <c r="AQ35" s="311">
        <v>800</v>
      </c>
      <c r="AR35" s="315">
        <v>5829.6629299999995</v>
      </c>
      <c r="AS35" s="316">
        <v>148</v>
      </c>
      <c r="AT35" s="311">
        <v>320</v>
      </c>
      <c r="AU35" s="311">
        <v>564</v>
      </c>
      <c r="AV35" s="317">
        <v>451</v>
      </c>
      <c r="AW35" s="310">
        <v>4862</v>
      </c>
      <c r="AX35" s="311">
        <v>14906</v>
      </c>
      <c r="AY35" s="311">
        <v>25931</v>
      </c>
      <c r="AZ35" s="315">
        <v>29360.800000000003</v>
      </c>
      <c r="BA35" s="310">
        <v>694</v>
      </c>
      <c r="BB35" s="311">
        <v>924</v>
      </c>
      <c r="BC35" s="311">
        <v>1313</v>
      </c>
      <c r="BD35" s="315">
        <v>1307.9108730158725</v>
      </c>
      <c r="BE35" s="316">
        <v>31833</v>
      </c>
      <c r="BF35" s="311">
        <v>113709</v>
      </c>
      <c r="BG35" s="318">
        <v>216711</v>
      </c>
      <c r="BH35" s="319">
        <v>306673.21693555563</v>
      </c>
      <c r="BJ35" s="15"/>
      <c r="BO35" s="15"/>
      <c r="BT35" s="15"/>
    </row>
    <row r="36" spans="1:72" ht="15" x14ac:dyDescent="0.25">
      <c r="A36" s="576" t="s">
        <v>8</v>
      </c>
      <c r="B36" s="320" t="s">
        <v>9</v>
      </c>
      <c r="C36" s="321">
        <v>1587639</v>
      </c>
      <c r="D36" s="322">
        <v>1262669</v>
      </c>
      <c r="E36" s="322">
        <v>1016755</v>
      </c>
      <c r="F36" s="322">
        <v>663807</v>
      </c>
      <c r="G36" s="322">
        <v>489977</v>
      </c>
      <c r="H36" s="323">
        <v>389779</v>
      </c>
      <c r="I36" s="321">
        <v>29904735</v>
      </c>
      <c r="J36" s="322">
        <v>29496572</v>
      </c>
      <c r="K36" s="322">
        <v>28595799</v>
      </c>
      <c r="L36" s="322">
        <v>27856313</v>
      </c>
      <c r="M36" s="322">
        <v>26963252</v>
      </c>
      <c r="N36" s="323">
        <v>26745874.619999997</v>
      </c>
      <c r="O36" s="321">
        <v>2373588</v>
      </c>
      <c r="P36" s="322">
        <v>1872338</v>
      </c>
      <c r="Q36" s="322">
        <v>1445615</v>
      </c>
      <c r="R36" s="322">
        <v>957383</v>
      </c>
      <c r="S36" s="322">
        <v>751365</v>
      </c>
      <c r="T36" s="323">
        <v>659519.51738095249</v>
      </c>
      <c r="U36" s="321">
        <v>55426028</v>
      </c>
      <c r="V36" s="322">
        <v>53996417</v>
      </c>
      <c r="W36" s="322">
        <v>51256612</v>
      </c>
      <c r="X36" s="323">
        <v>64203133.026923329</v>
      </c>
      <c r="Y36" s="324">
        <v>107596</v>
      </c>
      <c r="Z36" s="325">
        <v>1313129.3499999999</v>
      </c>
      <c r="AA36" s="325">
        <v>62887.788968253975</v>
      </c>
      <c r="AB36" s="323">
        <v>929369.03264111117</v>
      </c>
      <c r="AC36" s="321">
        <v>476457</v>
      </c>
      <c r="AD36" s="322">
        <v>277511</v>
      </c>
      <c r="AE36" s="322">
        <v>177811</v>
      </c>
      <c r="AF36" s="323">
        <v>103796</v>
      </c>
      <c r="AG36" s="326">
        <v>4357888</v>
      </c>
      <c r="AH36" s="322">
        <v>2307000</v>
      </c>
      <c r="AI36" s="322">
        <v>1864783</v>
      </c>
      <c r="AJ36" s="327">
        <v>4939870.4300000006</v>
      </c>
      <c r="AK36" s="321">
        <v>323671</v>
      </c>
      <c r="AL36" s="322">
        <v>144124</v>
      </c>
      <c r="AM36" s="322">
        <v>100080</v>
      </c>
      <c r="AN36" s="323">
        <v>121144.54817460319</v>
      </c>
      <c r="AO36" s="326">
        <v>3991963</v>
      </c>
      <c r="AP36" s="322">
        <v>2101339</v>
      </c>
      <c r="AQ36" s="322">
        <v>1437097</v>
      </c>
      <c r="AR36" s="323">
        <v>6032678.819461111</v>
      </c>
      <c r="AS36" s="326">
        <v>540298</v>
      </c>
      <c r="AT36" s="322">
        <v>386296</v>
      </c>
      <c r="AU36" s="322">
        <v>312166</v>
      </c>
      <c r="AV36" s="327">
        <v>178387</v>
      </c>
      <c r="AW36" s="321">
        <v>24237911</v>
      </c>
      <c r="AX36" s="322">
        <v>25549313</v>
      </c>
      <c r="AY36" s="322">
        <v>25098468</v>
      </c>
      <c r="AZ36" s="323">
        <v>20492874.84</v>
      </c>
      <c r="BA36" s="321">
        <v>1121944</v>
      </c>
      <c r="BB36" s="322">
        <v>813260</v>
      </c>
      <c r="BC36" s="322">
        <v>651285</v>
      </c>
      <c r="BD36" s="323">
        <v>475487.18023809523</v>
      </c>
      <c r="BE36" s="326">
        <v>51434065</v>
      </c>
      <c r="BF36" s="322">
        <v>51895079</v>
      </c>
      <c r="BG36" s="328">
        <v>49819515</v>
      </c>
      <c r="BH36" s="323">
        <v>57241085.174821116</v>
      </c>
      <c r="BJ36" s="15"/>
      <c r="BO36" s="15"/>
      <c r="BT36" s="15"/>
    </row>
    <row r="37" spans="1:72" ht="15" x14ac:dyDescent="0.25">
      <c r="A37" s="577"/>
      <c r="B37" s="329" t="s">
        <v>10</v>
      </c>
      <c r="C37" s="330">
        <v>1567423</v>
      </c>
      <c r="D37" s="331">
        <v>1214805</v>
      </c>
      <c r="E37" s="331">
        <v>946078</v>
      </c>
      <c r="F37" s="331">
        <v>537559</v>
      </c>
      <c r="G37" s="331">
        <v>339872</v>
      </c>
      <c r="H37" s="332">
        <v>227644</v>
      </c>
      <c r="I37" s="330">
        <v>28896193</v>
      </c>
      <c r="J37" s="331">
        <v>26515333</v>
      </c>
      <c r="K37" s="331">
        <v>23377240</v>
      </c>
      <c r="L37" s="331">
        <v>16120099</v>
      </c>
      <c r="M37" s="331">
        <v>11556979</v>
      </c>
      <c r="N37" s="332">
        <v>8694386.1699999999</v>
      </c>
      <c r="O37" s="330">
        <v>2291398</v>
      </c>
      <c r="P37" s="331">
        <v>1694519</v>
      </c>
      <c r="Q37" s="331">
        <v>1193935</v>
      </c>
      <c r="R37" s="331">
        <v>561793</v>
      </c>
      <c r="S37" s="331">
        <v>331245</v>
      </c>
      <c r="T37" s="332">
        <v>211353.80547619049</v>
      </c>
      <c r="U37" s="330">
        <v>43188190</v>
      </c>
      <c r="V37" s="331">
        <v>27234363</v>
      </c>
      <c r="W37" s="331">
        <v>18024165</v>
      </c>
      <c r="X37" s="332">
        <v>16793822.17487222</v>
      </c>
      <c r="Y37" s="28">
        <v>97575</v>
      </c>
      <c r="Z37" s="333">
        <v>1102344.48</v>
      </c>
      <c r="AA37" s="333">
        <v>51295.159523809532</v>
      </c>
      <c r="AB37" s="334">
        <v>837806.67016222223</v>
      </c>
      <c r="AC37" s="330">
        <v>469894</v>
      </c>
      <c r="AD37" s="331">
        <v>271525</v>
      </c>
      <c r="AE37" s="331">
        <v>169611</v>
      </c>
      <c r="AF37" s="334">
        <v>77527</v>
      </c>
      <c r="AG37" s="73">
        <v>4251073</v>
      </c>
      <c r="AH37" s="331">
        <v>2203078</v>
      </c>
      <c r="AI37" s="331">
        <v>1720698</v>
      </c>
      <c r="AJ37" s="335">
        <v>3327804.23</v>
      </c>
      <c r="AK37" s="330">
        <v>314383</v>
      </c>
      <c r="AL37" s="331">
        <v>134727</v>
      </c>
      <c r="AM37" s="331">
        <v>89407</v>
      </c>
      <c r="AN37" s="334">
        <v>78257.663809523816</v>
      </c>
      <c r="AO37" s="73">
        <v>3925135</v>
      </c>
      <c r="AP37" s="331">
        <v>2034860</v>
      </c>
      <c r="AQ37" s="331">
        <v>1352408</v>
      </c>
      <c r="AR37" s="334">
        <v>4321943.0927511109</v>
      </c>
      <c r="AS37" s="73">
        <v>476184</v>
      </c>
      <c r="AT37" s="331">
        <v>266034</v>
      </c>
      <c r="AU37" s="331">
        <v>170261</v>
      </c>
      <c r="AV37" s="335">
        <v>52542</v>
      </c>
      <c r="AW37" s="330">
        <v>19126167</v>
      </c>
      <c r="AX37" s="331">
        <v>13917021</v>
      </c>
      <c r="AY37" s="331">
        <v>9836281</v>
      </c>
      <c r="AZ37" s="334">
        <v>4264237</v>
      </c>
      <c r="BA37" s="330">
        <v>879552</v>
      </c>
      <c r="BB37" s="331">
        <v>427067</v>
      </c>
      <c r="BC37" s="331">
        <v>241837</v>
      </c>
      <c r="BD37" s="334">
        <v>81800.982142857145</v>
      </c>
      <c r="BE37" s="73">
        <v>39263054</v>
      </c>
      <c r="BF37" s="331">
        <v>25199503</v>
      </c>
      <c r="BG37" s="76">
        <v>16671757</v>
      </c>
      <c r="BH37" s="334">
        <v>11634072.411958888</v>
      </c>
      <c r="BJ37" s="15"/>
      <c r="BO37" s="15"/>
      <c r="BT37" s="15"/>
    </row>
    <row r="38" spans="1:72" ht="45" x14ac:dyDescent="0.25">
      <c r="A38" s="577"/>
      <c r="B38" s="336" t="s">
        <v>11</v>
      </c>
      <c r="C38" s="330">
        <v>3944</v>
      </c>
      <c r="D38" s="331">
        <v>15322</v>
      </c>
      <c r="E38" s="331">
        <v>37716</v>
      </c>
      <c r="F38" s="331">
        <v>41475</v>
      </c>
      <c r="G38" s="331">
        <v>37205</v>
      </c>
      <c r="H38" s="332">
        <v>42936</v>
      </c>
      <c r="I38" s="330">
        <v>300711</v>
      </c>
      <c r="J38" s="331">
        <v>1223497</v>
      </c>
      <c r="K38" s="331">
        <v>3155278</v>
      </c>
      <c r="L38" s="331">
        <v>4981610</v>
      </c>
      <c r="M38" s="331">
        <v>5489793</v>
      </c>
      <c r="N38" s="332">
        <v>6728930</v>
      </c>
      <c r="O38" s="330">
        <v>15063</v>
      </c>
      <c r="P38" s="331">
        <v>52986</v>
      </c>
      <c r="Q38" s="331">
        <v>123575</v>
      </c>
      <c r="R38" s="331">
        <v>131094</v>
      </c>
      <c r="S38" s="331">
        <v>112967</v>
      </c>
      <c r="T38" s="332">
        <v>126646.6428571429</v>
      </c>
      <c r="U38" s="330">
        <v>6335458</v>
      </c>
      <c r="V38" s="331">
        <v>8710221</v>
      </c>
      <c r="W38" s="331">
        <v>8846361</v>
      </c>
      <c r="X38" s="332">
        <v>13401973.41616556</v>
      </c>
      <c r="Y38" s="337">
        <v>402</v>
      </c>
      <c r="Z38" s="333">
        <v>20584.669999999998</v>
      </c>
      <c r="AA38" s="333">
        <v>961.71317460317459</v>
      </c>
      <c r="AB38" s="334">
        <v>5352.5944044444441</v>
      </c>
      <c r="AC38" s="330">
        <v>209</v>
      </c>
      <c r="AD38" s="331">
        <v>166</v>
      </c>
      <c r="AE38" s="331">
        <v>206</v>
      </c>
      <c r="AF38" s="334">
        <v>4373</v>
      </c>
      <c r="AG38" s="73">
        <v>5312</v>
      </c>
      <c r="AH38" s="331">
        <v>4192</v>
      </c>
      <c r="AI38" s="331">
        <v>7841</v>
      </c>
      <c r="AJ38" s="335">
        <v>361261.4</v>
      </c>
      <c r="AK38" s="330">
        <v>513</v>
      </c>
      <c r="AL38" s="331">
        <v>400</v>
      </c>
      <c r="AM38" s="331">
        <v>510</v>
      </c>
      <c r="AN38" s="334">
        <v>10584.99658730159</v>
      </c>
      <c r="AO38" s="73">
        <v>2642</v>
      </c>
      <c r="AP38" s="331">
        <v>2225</v>
      </c>
      <c r="AQ38" s="331">
        <v>2848</v>
      </c>
      <c r="AR38" s="334">
        <v>311886.2960222222</v>
      </c>
      <c r="AS38" s="73">
        <v>37507</v>
      </c>
      <c r="AT38" s="331">
        <v>41309</v>
      </c>
      <c r="AU38" s="331">
        <v>36999</v>
      </c>
      <c r="AV38" s="335">
        <v>38161</v>
      </c>
      <c r="AW38" s="330">
        <v>3149966</v>
      </c>
      <c r="AX38" s="331">
        <v>4977419</v>
      </c>
      <c r="AY38" s="331">
        <v>5481952</v>
      </c>
      <c r="AZ38" s="334">
        <v>6347084</v>
      </c>
      <c r="BA38" s="330">
        <v>123062</v>
      </c>
      <c r="BB38" s="331">
        <v>130694</v>
      </c>
      <c r="BC38" s="331">
        <v>112457</v>
      </c>
      <c r="BD38" s="334">
        <v>115099.93309523808</v>
      </c>
      <c r="BE38" s="73">
        <v>6332817</v>
      </c>
      <c r="BF38" s="331">
        <v>8707995</v>
      </c>
      <c r="BG38" s="76">
        <v>8843513</v>
      </c>
      <c r="BH38" s="334">
        <v>13084734.525738887</v>
      </c>
      <c r="BJ38" s="15"/>
      <c r="BO38" s="15"/>
      <c r="BT38" s="15"/>
    </row>
    <row r="39" spans="1:72" ht="60" x14ac:dyDescent="0.25">
      <c r="A39" s="577"/>
      <c r="B39" s="329" t="s">
        <v>12</v>
      </c>
      <c r="C39" s="330"/>
      <c r="D39" s="331"/>
      <c r="E39" s="331">
        <v>861</v>
      </c>
      <c r="F39" s="331">
        <v>31731</v>
      </c>
      <c r="G39" s="331">
        <v>42758</v>
      </c>
      <c r="H39" s="332">
        <v>50907</v>
      </c>
      <c r="I39" s="330"/>
      <c r="J39" s="331"/>
      <c r="K39" s="331">
        <v>53403</v>
      </c>
      <c r="L39" s="331">
        <v>2645996</v>
      </c>
      <c r="M39" s="331">
        <v>3953919</v>
      </c>
      <c r="N39" s="332">
        <v>5142988</v>
      </c>
      <c r="O39" s="330"/>
      <c r="P39" s="331"/>
      <c r="Q39" s="331">
        <v>2605</v>
      </c>
      <c r="R39" s="331">
        <v>70448</v>
      </c>
      <c r="S39" s="331">
        <v>83103</v>
      </c>
      <c r="T39" s="332">
        <v>91800</v>
      </c>
      <c r="U39" s="330">
        <v>172221</v>
      </c>
      <c r="V39" s="331">
        <v>5911955</v>
      </c>
      <c r="W39" s="331">
        <v>7954305</v>
      </c>
      <c r="X39" s="332">
        <v>12037407</v>
      </c>
      <c r="Y39" s="28">
        <v>2206</v>
      </c>
      <c r="Z39" s="333">
        <v>69658.399999999994</v>
      </c>
      <c r="AA39" s="333">
        <v>2111</v>
      </c>
      <c r="AB39" s="334">
        <v>24276.489000000001</v>
      </c>
      <c r="AC39" s="330">
        <v>68</v>
      </c>
      <c r="AD39" s="331">
        <v>546</v>
      </c>
      <c r="AE39" s="331">
        <v>1412</v>
      </c>
      <c r="AF39" s="334">
        <v>9474</v>
      </c>
      <c r="AG39" s="73">
        <v>1128</v>
      </c>
      <c r="AH39" s="331">
        <v>10876</v>
      </c>
      <c r="AI39" s="331">
        <v>36771</v>
      </c>
      <c r="AJ39" s="334">
        <v>620698.30000000005</v>
      </c>
      <c r="AK39" s="330">
        <v>133</v>
      </c>
      <c r="AL39" s="331">
        <v>773</v>
      </c>
      <c r="AM39" s="331">
        <v>1550</v>
      </c>
      <c r="AN39" s="334">
        <v>11036.1</v>
      </c>
      <c r="AO39" s="73">
        <v>699</v>
      </c>
      <c r="AP39" s="331">
        <v>7196</v>
      </c>
      <c r="AQ39" s="331">
        <v>18365</v>
      </c>
      <c r="AR39" s="334">
        <v>630191.67299999995</v>
      </c>
      <c r="AS39" s="73">
        <v>793</v>
      </c>
      <c r="AT39" s="331">
        <v>31185</v>
      </c>
      <c r="AU39" s="331">
        <v>41346</v>
      </c>
      <c r="AV39" s="334">
        <f>23323+15904</f>
        <v>39227</v>
      </c>
      <c r="AW39" s="330">
        <v>52275</v>
      </c>
      <c r="AX39" s="331">
        <v>2635120</v>
      </c>
      <c r="AY39" s="331">
        <v>3917148</v>
      </c>
      <c r="AZ39" s="334">
        <f>2608774+1843856</f>
        <v>4452630</v>
      </c>
      <c r="BA39" s="330">
        <v>2472</v>
      </c>
      <c r="BB39" s="331">
        <v>69674</v>
      </c>
      <c r="BC39" s="331">
        <v>81553</v>
      </c>
      <c r="BD39" s="334">
        <f>33169.4+45483.2</f>
        <v>78652.600000000006</v>
      </c>
      <c r="BE39" s="73">
        <v>171522</v>
      </c>
      <c r="BF39" s="331">
        <v>5904759</v>
      </c>
      <c r="BG39" s="76">
        <v>7935940</v>
      </c>
      <c r="BH39" s="334">
        <f>3911409.504+7471529.792</f>
        <v>11382939.296</v>
      </c>
      <c r="BJ39" s="15"/>
      <c r="BO39" s="15"/>
      <c r="BT39" s="15"/>
    </row>
    <row r="40" spans="1:72" ht="30" x14ac:dyDescent="0.25">
      <c r="A40" s="577"/>
      <c r="B40" s="336" t="s">
        <v>13</v>
      </c>
      <c r="C40" s="330"/>
      <c r="D40" s="331"/>
      <c r="E40" s="331">
        <v>678</v>
      </c>
      <c r="F40" s="331">
        <v>24194</v>
      </c>
      <c r="G40" s="331">
        <v>35852</v>
      </c>
      <c r="H40" s="332">
        <v>24012</v>
      </c>
      <c r="I40" s="330"/>
      <c r="J40" s="331"/>
      <c r="K40" s="331">
        <v>47302</v>
      </c>
      <c r="L40" s="331">
        <v>2131378</v>
      </c>
      <c r="M40" s="331">
        <v>3525003</v>
      </c>
      <c r="N40" s="332">
        <v>2530582</v>
      </c>
      <c r="O40" s="330"/>
      <c r="P40" s="331"/>
      <c r="Q40" s="331">
        <v>2500</v>
      </c>
      <c r="R40" s="331">
        <v>66444</v>
      </c>
      <c r="S40" s="331">
        <v>95339</v>
      </c>
      <c r="T40" s="332">
        <v>73146.3</v>
      </c>
      <c r="U40" s="330">
        <v>140665</v>
      </c>
      <c r="V40" s="331">
        <v>4713917</v>
      </c>
      <c r="W40" s="331">
        <v>7551837</v>
      </c>
      <c r="X40" s="332">
        <v>7549052</v>
      </c>
      <c r="Y40" s="337">
        <v>644</v>
      </c>
      <c r="Z40" s="333">
        <v>16934.2</v>
      </c>
      <c r="AA40" s="333">
        <v>1290</v>
      </c>
      <c r="AB40" s="334">
        <v>7238.4679999999998</v>
      </c>
      <c r="AC40" s="330">
        <v>28</v>
      </c>
      <c r="AD40" s="331">
        <v>228</v>
      </c>
      <c r="AE40" s="331">
        <v>628</v>
      </c>
      <c r="AF40" s="334">
        <v>3101</v>
      </c>
      <c r="AG40" s="73">
        <v>440</v>
      </c>
      <c r="AH40" s="331">
        <v>5234</v>
      </c>
      <c r="AI40" s="331">
        <v>16547</v>
      </c>
      <c r="AJ40" s="334">
        <v>180463.2</v>
      </c>
      <c r="AK40" s="330">
        <v>81</v>
      </c>
      <c r="AL40" s="331">
        <v>446</v>
      </c>
      <c r="AM40" s="331">
        <v>1014</v>
      </c>
      <c r="AN40" s="334">
        <v>6460.5</v>
      </c>
      <c r="AO40" s="73">
        <v>354</v>
      </c>
      <c r="AP40" s="331">
        <v>3301</v>
      </c>
      <c r="AQ40" s="331">
        <v>8714</v>
      </c>
      <c r="AR40" s="334">
        <v>205320.807</v>
      </c>
      <c r="AS40" s="73">
        <v>650</v>
      </c>
      <c r="AT40" s="331">
        <v>23966</v>
      </c>
      <c r="AU40" s="331">
        <v>35224</v>
      </c>
      <c r="AV40" s="334">
        <f>8981+11286</f>
        <v>20267</v>
      </c>
      <c r="AW40" s="330">
        <v>46862</v>
      </c>
      <c r="AX40" s="331">
        <v>2126143</v>
      </c>
      <c r="AY40" s="331">
        <v>3508456</v>
      </c>
      <c r="AZ40" s="334">
        <f>931941+1401242</f>
        <v>2333183</v>
      </c>
      <c r="BA40" s="330">
        <v>2419</v>
      </c>
      <c r="BB40" s="331">
        <v>65998</v>
      </c>
      <c r="BC40" s="331">
        <v>94325</v>
      </c>
      <c r="BD40" s="334">
        <f>21573.9+43822.1</f>
        <v>65396</v>
      </c>
      <c r="BE40" s="73">
        <v>140311</v>
      </c>
      <c r="BF40" s="331">
        <v>4710615</v>
      </c>
      <c r="BG40" s="76">
        <v>7543123</v>
      </c>
      <c r="BH40" s="334">
        <f>1581257.573+5755234.767</f>
        <v>7336492.3399999999</v>
      </c>
      <c r="BJ40" s="15"/>
      <c r="BO40" s="15"/>
      <c r="BT40" s="15"/>
    </row>
    <row r="41" spans="1:72" ht="30.75" thickBot="1" x14ac:dyDescent="0.3">
      <c r="A41" s="578"/>
      <c r="B41" s="338" t="s">
        <v>14</v>
      </c>
      <c r="C41" s="339">
        <v>16272</v>
      </c>
      <c r="D41" s="340">
        <v>32542</v>
      </c>
      <c r="E41" s="340">
        <v>31422</v>
      </c>
      <c r="F41" s="340">
        <v>28848</v>
      </c>
      <c r="G41" s="340">
        <v>34290</v>
      </c>
      <c r="H41" s="341">
        <v>44280</v>
      </c>
      <c r="I41" s="339">
        <v>707831</v>
      </c>
      <c r="J41" s="340">
        <v>1757742</v>
      </c>
      <c r="K41" s="340">
        <v>1962575</v>
      </c>
      <c r="L41" s="340">
        <v>1977230</v>
      </c>
      <c r="M41" s="340">
        <v>2437557</v>
      </c>
      <c r="N41" s="341">
        <v>3648988.58</v>
      </c>
      <c r="O41" s="339">
        <v>67127</v>
      </c>
      <c r="P41" s="340">
        <v>124833</v>
      </c>
      <c r="Q41" s="340">
        <v>123001</v>
      </c>
      <c r="R41" s="340">
        <v>127604</v>
      </c>
      <c r="S41" s="340">
        <v>128710</v>
      </c>
      <c r="T41" s="341">
        <v>156572.81777777779</v>
      </c>
      <c r="U41" s="339">
        <v>5589493</v>
      </c>
      <c r="V41" s="340">
        <v>7425963</v>
      </c>
      <c r="W41" s="340">
        <v>8879944</v>
      </c>
      <c r="X41" s="341">
        <v>14420878.42110111</v>
      </c>
      <c r="Y41" s="342">
        <v>6769</v>
      </c>
      <c r="Z41" s="343">
        <v>103605.97</v>
      </c>
      <c r="AA41" s="343">
        <v>7229.9719047619046</v>
      </c>
      <c r="AB41" s="344">
        <v>54694.811975555545</v>
      </c>
      <c r="AC41" s="339">
        <v>6258</v>
      </c>
      <c r="AD41" s="340">
        <v>5046</v>
      </c>
      <c r="AE41" s="340">
        <v>5954</v>
      </c>
      <c r="AF41" s="345">
        <v>9321</v>
      </c>
      <c r="AG41" s="346">
        <v>99935</v>
      </c>
      <c r="AH41" s="340">
        <v>83621</v>
      </c>
      <c r="AI41" s="340">
        <v>82927</v>
      </c>
      <c r="AJ41" s="347">
        <v>449642.4</v>
      </c>
      <c r="AK41" s="339">
        <v>8561</v>
      </c>
      <c r="AL41" s="340">
        <v>7778</v>
      </c>
      <c r="AM41" s="340">
        <v>7598</v>
      </c>
      <c r="AN41" s="344">
        <v>14805.274444444451</v>
      </c>
      <c r="AO41" s="346">
        <v>63133</v>
      </c>
      <c r="AP41" s="340">
        <v>53757</v>
      </c>
      <c r="AQ41" s="340">
        <v>54761</v>
      </c>
      <c r="AR41" s="344">
        <v>563337.01448777784</v>
      </c>
      <c r="AS41" s="346">
        <v>25164</v>
      </c>
      <c r="AT41" s="340">
        <v>23802</v>
      </c>
      <c r="AU41" s="340">
        <v>28336</v>
      </c>
      <c r="AV41" s="347">
        <v>28190</v>
      </c>
      <c r="AW41" s="339">
        <v>1862641</v>
      </c>
      <c r="AX41" s="340">
        <v>1893609</v>
      </c>
      <c r="AY41" s="340">
        <v>2354631</v>
      </c>
      <c r="AZ41" s="344">
        <v>3095741.46</v>
      </c>
      <c r="BA41" s="339">
        <v>114440</v>
      </c>
      <c r="BB41" s="340">
        <v>119826</v>
      </c>
      <c r="BC41" s="340">
        <v>121112</v>
      </c>
      <c r="BD41" s="344">
        <v>134537.57142857142</v>
      </c>
      <c r="BE41" s="346">
        <v>5526361</v>
      </c>
      <c r="BF41" s="340">
        <v>7372206</v>
      </c>
      <c r="BG41" s="348">
        <v>8825183</v>
      </c>
      <c r="BH41" s="344">
        <v>13802846.594637778</v>
      </c>
      <c r="BJ41" s="15"/>
      <c r="BO41" s="15"/>
      <c r="BT41" s="15"/>
    </row>
    <row r="42" spans="1:72" x14ac:dyDescent="0.25">
      <c r="AF42" s="14"/>
      <c r="AK42" s="10"/>
      <c r="AN42" s="12"/>
      <c r="AP42" s="10"/>
      <c r="AR42" s="12"/>
      <c r="AU42" s="10"/>
      <c r="AW42" s="13"/>
      <c r="AZ42" s="14"/>
      <c r="BB42" s="13"/>
      <c r="BE42" s="10"/>
      <c r="BG42" s="13"/>
      <c r="BJ42" s="15"/>
      <c r="BL42" s="16"/>
      <c r="BO42" s="15"/>
      <c r="BQ42" s="16"/>
      <c r="BT42" s="15"/>
    </row>
    <row r="43" spans="1:72" x14ac:dyDescent="0.25">
      <c r="A43" s="139" t="s">
        <v>316</v>
      </c>
      <c r="AF43" s="14"/>
      <c r="AK43" s="10"/>
      <c r="AN43" s="12"/>
      <c r="AP43" s="10"/>
      <c r="AR43" s="12"/>
      <c r="AU43" s="10"/>
      <c r="AW43" s="13"/>
      <c r="AZ43" s="14"/>
      <c r="BB43" s="13"/>
      <c r="BE43" s="10"/>
      <c r="BG43" s="13"/>
      <c r="BJ43" s="15"/>
      <c r="BL43" s="16"/>
      <c r="BO43" s="15"/>
      <c r="BQ43" s="16"/>
      <c r="BT43" s="15"/>
    </row>
    <row r="44" spans="1:72" ht="15" customHeight="1" x14ac:dyDescent="0.25">
      <c r="A44" s="349" t="s">
        <v>277</v>
      </c>
      <c r="B44" s="138"/>
    </row>
    <row r="45" spans="1:72" x14ac:dyDescent="0.25">
      <c r="A45" s="350" t="s">
        <v>65</v>
      </c>
      <c r="B45" s="138"/>
    </row>
  </sheetData>
  <sheetProtection selectLockedCells="1" selectUnlockedCells="1"/>
  <mergeCells count="22">
    <mergeCell ref="A36:A41"/>
    <mergeCell ref="A30:A35"/>
    <mergeCell ref="A6:A11"/>
    <mergeCell ref="A12:A17"/>
    <mergeCell ref="A18:A23"/>
    <mergeCell ref="A24:A29"/>
    <mergeCell ref="AS4:AV4"/>
    <mergeCell ref="AS3:BH3"/>
    <mergeCell ref="AW4:AZ4"/>
    <mergeCell ref="BA4:BD4"/>
    <mergeCell ref="BE4:BH4"/>
    <mergeCell ref="U4:X4"/>
    <mergeCell ref="C3:X3"/>
    <mergeCell ref="Y3:AB3"/>
    <mergeCell ref="AO4:AR4"/>
    <mergeCell ref="AK4:AN4"/>
    <mergeCell ref="AG4:AJ4"/>
    <mergeCell ref="AC4:AF4"/>
    <mergeCell ref="AC3:AR3"/>
    <mergeCell ref="O4:T4"/>
    <mergeCell ref="C4:H4"/>
    <mergeCell ref="I4:N4"/>
  </mergeCells>
  <pageMargins left="0.23622047244094491" right="0.23622047244094491" top="0.74803149606299213" bottom="0.74803149606299213" header="0.31496062992125984" footer="0.31496062992125984"/>
  <pageSetup paperSize="8" scale="54" fitToWidth="3" orientation="landscape" useFirstPageNumber="1"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5"/>
  <sheetViews>
    <sheetView zoomScale="85" zoomScaleNormal="85" workbookViewId="0">
      <pane xSplit="2" ySplit="5" topLeftCell="C9" activePane="bottomRight" state="frozen"/>
      <selection pane="topRight" activeCell="C1" sqref="C1"/>
      <selection pane="bottomLeft" activeCell="A8" sqref="A8"/>
      <selection pane="bottomRight"/>
    </sheetView>
  </sheetViews>
  <sheetFormatPr baseColWidth="10" defaultColWidth="11.5703125" defaultRowHeight="15.75" x14ac:dyDescent="0.25"/>
  <cols>
    <col min="1" max="1" width="54.5703125" style="139" bestFit="1" customWidth="1"/>
    <col min="2" max="2" width="37.85546875" style="11" bestFit="1" customWidth="1"/>
    <col min="3" max="3" width="9.85546875" style="10" bestFit="1" customWidth="1"/>
    <col min="4" max="5" width="7.85546875" style="10" bestFit="1" customWidth="1"/>
    <col min="6" max="6" width="8.28515625" style="12" bestFit="1" customWidth="1"/>
    <col min="7" max="9" width="11" style="10" bestFit="1" customWidth="1"/>
    <col min="10" max="10" width="11" style="12" bestFit="1" customWidth="1"/>
    <col min="11" max="11" width="9.85546875" style="10" bestFit="1" customWidth="1"/>
    <col min="12" max="13" width="7.85546875" style="10" bestFit="1" customWidth="1"/>
    <col min="14" max="14" width="7.85546875" style="12" bestFit="1" customWidth="1"/>
    <col min="15" max="17" width="11" style="10" bestFit="1" customWidth="1"/>
    <col min="18" max="18" width="11" style="12" bestFit="1" customWidth="1"/>
    <col min="19" max="19" width="14" style="13" customWidth="1"/>
    <col min="20" max="20" width="12" style="13" bestFit="1" customWidth="1"/>
    <col min="21" max="21" width="15" style="13" bestFit="1" customWidth="1"/>
    <col min="22" max="22" width="16.140625" style="13" bestFit="1" customWidth="1"/>
    <col min="23" max="25" width="7.85546875" style="10" bestFit="1" customWidth="1"/>
    <col min="26" max="26" width="7.85546875" style="13" bestFit="1" customWidth="1"/>
    <col min="27" max="29" width="9.85546875" style="10" bestFit="1" customWidth="1"/>
    <col min="30" max="30" width="9.85546875" style="13" bestFit="1" customWidth="1"/>
    <col min="31" max="33" width="7.85546875" style="10" bestFit="1" customWidth="1"/>
    <col min="34" max="34" width="7.85546875" style="13" bestFit="1" customWidth="1"/>
    <col min="35" max="37" width="9.85546875" style="10" bestFit="1" customWidth="1"/>
    <col min="38" max="38" width="9.85546875" style="13" bestFit="1" customWidth="1"/>
    <col min="39" max="41" width="7.85546875" style="10" bestFit="1" customWidth="1"/>
    <col min="42" max="42" width="7.85546875" style="12" bestFit="1" customWidth="1"/>
    <col min="43" max="45" width="11" style="10" bestFit="1" customWidth="1"/>
    <col min="46" max="46" width="11" style="12" bestFit="1" customWidth="1"/>
    <col min="47" max="47" width="9.85546875" style="10" bestFit="1" customWidth="1"/>
    <col min="48" max="49" width="7.85546875" style="10" bestFit="1" customWidth="1"/>
    <col min="50" max="50" width="7.85546875" style="12" bestFit="1" customWidth="1"/>
    <col min="51" max="53" width="11" style="10" bestFit="1" customWidth="1"/>
    <col min="54" max="54" width="11" style="12" bestFit="1" customWidth="1"/>
    <col min="55" max="16384" width="11.5703125" style="10"/>
  </cols>
  <sheetData>
    <row r="1" spans="1:54" ht="18.75" x14ac:dyDescent="0.25">
      <c r="A1" s="306" t="s">
        <v>297</v>
      </c>
    </row>
    <row r="2" spans="1:54" ht="16.5" thickBot="1" x14ac:dyDescent="0.3">
      <c r="A2" s="161"/>
    </row>
    <row r="3" spans="1:54" s="136" customFormat="1" ht="19.5" thickBot="1" x14ac:dyDescent="0.35">
      <c r="A3" s="85"/>
      <c r="B3" s="158"/>
      <c r="C3" s="570" t="s">
        <v>0</v>
      </c>
      <c r="D3" s="571"/>
      <c r="E3" s="571"/>
      <c r="F3" s="571"/>
      <c r="G3" s="571"/>
      <c r="H3" s="571"/>
      <c r="I3" s="571"/>
      <c r="J3" s="571"/>
      <c r="K3" s="571"/>
      <c r="L3" s="571"/>
      <c r="M3" s="571"/>
      <c r="N3" s="571"/>
      <c r="O3" s="571"/>
      <c r="P3" s="571"/>
      <c r="Q3" s="571"/>
      <c r="R3" s="575"/>
      <c r="S3" s="570" t="s">
        <v>60</v>
      </c>
      <c r="T3" s="571"/>
      <c r="U3" s="571"/>
      <c r="V3" s="575"/>
      <c r="W3" s="570" t="s">
        <v>1</v>
      </c>
      <c r="X3" s="571"/>
      <c r="Y3" s="571"/>
      <c r="Z3" s="571"/>
      <c r="AA3" s="571"/>
      <c r="AB3" s="571"/>
      <c r="AC3" s="571"/>
      <c r="AD3" s="571"/>
      <c r="AE3" s="571"/>
      <c r="AF3" s="571"/>
      <c r="AG3" s="571"/>
      <c r="AH3" s="571"/>
      <c r="AI3" s="571"/>
      <c r="AJ3" s="571"/>
      <c r="AK3" s="571"/>
      <c r="AL3" s="575"/>
      <c r="AM3" s="581" t="s">
        <v>2</v>
      </c>
      <c r="AN3" s="582"/>
      <c r="AO3" s="582"/>
      <c r="AP3" s="582"/>
      <c r="AQ3" s="582"/>
      <c r="AR3" s="582"/>
      <c r="AS3" s="582"/>
      <c r="AT3" s="582"/>
      <c r="AU3" s="582"/>
      <c r="AV3" s="582"/>
      <c r="AW3" s="582"/>
      <c r="AX3" s="582"/>
      <c r="AY3" s="582"/>
      <c r="AZ3" s="582"/>
      <c r="BA3" s="582"/>
      <c r="BB3" s="583"/>
    </row>
    <row r="4" spans="1:54" s="97" customFormat="1" ht="63.75" thickBot="1" x14ac:dyDescent="0.3">
      <c r="A4" s="98"/>
      <c r="B4" s="96"/>
      <c r="C4" s="574" t="s">
        <v>3</v>
      </c>
      <c r="D4" s="572"/>
      <c r="E4" s="572"/>
      <c r="F4" s="573"/>
      <c r="G4" s="574" t="s">
        <v>4</v>
      </c>
      <c r="H4" s="572"/>
      <c r="I4" s="572"/>
      <c r="J4" s="572"/>
      <c r="K4" s="574" t="s">
        <v>296</v>
      </c>
      <c r="L4" s="572"/>
      <c r="M4" s="572"/>
      <c r="N4" s="573"/>
      <c r="O4" s="565" t="s">
        <v>5</v>
      </c>
      <c r="P4" s="565"/>
      <c r="Q4" s="565"/>
      <c r="R4" s="566"/>
      <c r="S4" s="131" t="s">
        <v>3</v>
      </c>
      <c r="T4" s="132" t="s">
        <v>4</v>
      </c>
      <c r="U4" s="132" t="s">
        <v>315</v>
      </c>
      <c r="V4" s="133" t="s">
        <v>5</v>
      </c>
      <c r="W4" s="587" t="s">
        <v>3</v>
      </c>
      <c r="X4" s="588"/>
      <c r="Y4" s="588"/>
      <c r="Z4" s="588"/>
      <c r="AA4" s="587" t="s">
        <v>4</v>
      </c>
      <c r="AB4" s="588"/>
      <c r="AC4" s="588"/>
      <c r="AD4" s="588"/>
      <c r="AE4" s="587" t="s">
        <v>296</v>
      </c>
      <c r="AF4" s="588"/>
      <c r="AG4" s="588"/>
      <c r="AH4" s="589"/>
      <c r="AI4" s="590" t="s">
        <v>5</v>
      </c>
      <c r="AJ4" s="591"/>
      <c r="AK4" s="591"/>
      <c r="AL4" s="592"/>
      <c r="AM4" s="574" t="s">
        <v>3</v>
      </c>
      <c r="AN4" s="572"/>
      <c r="AO4" s="572"/>
      <c r="AP4" s="573"/>
      <c r="AQ4" s="574" t="s">
        <v>4</v>
      </c>
      <c r="AR4" s="572"/>
      <c r="AS4" s="572"/>
      <c r="AT4" s="572"/>
      <c r="AU4" s="574" t="s">
        <v>296</v>
      </c>
      <c r="AV4" s="572"/>
      <c r="AW4" s="572"/>
      <c r="AX4" s="573"/>
      <c r="AY4" s="584" t="s">
        <v>5</v>
      </c>
      <c r="AZ4" s="585"/>
      <c r="BA4" s="585"/>
      <c r="BB4" s="586"/>
    </row>
    <row r="5" spans="1:54" s="99" customFormat="1" ht="31.5" x14ac:dyDescent="0.2">
      <c r="A5" s="162" t="s">
        <v>6</v>
      </c>
      <c r="B5" s="135" t="s">
        <v>21</v>
      </c>
      <c r="C5" s="143">
        <v>1988</v>
      </c>
      <c r="D5" s="144">
        <v>2000</v>
      </c>
      <c r="E5" s="144">
        <v>2010</v>
      </c>
      <c r="F5" s="145">
        <v>2020</v>
      </c>
      <c r="G5" s="151">
        <v>1988</v>
      </c>
      <c r="H5" s="144">
        <v>2000</v>
      </c>
      <c r="I5" s="144">
        <v>2010</v>
      </c>
      <c r="J5" s="152">
        <v>2020</v>
      </c>
      <c r="K5" s="143">
        <v>1988</v>
      </c>
      <c r="L5" s="144">
        <v>2000</v>
      </c>
      <c r="M5" s="144">
        <v>2010</v>
      </c>
      <c r="N5" s="145" t="s">
        <v>313</v>
      </c>
      <c r="O5" s="151">
        <v>1988</v>
      </c>
      <c r="P5" s="144">
        <v>2000</v>
      </c>
      <c r="Q5" s="153">
        <v>2010</v>
      </c>
      <c r="R5" s="156">
        <v>2020</v>
      </c>
      <c r="S5" s="180">
        <v>2020</v>
      </c>
      <c r="T5" s="293">
        <v>2020</v>
      </c>
      <c r="U5" s="294" t="s">
        <v>313</v>
      </c>
      <c r="V5" s="295">
        <v>2020</v>
      </c>
      <c r="W5" s="183">
        <v>1988</v>
      </c>
      <c r="X5" s="184">
        <v>2000</v>
      </c>
      <c r="Y5" s="184">
        <v>2010</v>
      </c>
      <c r="Z5" s="152">
        <v>2020</v>
      </c>
      <c r="AA5" s="185">
        <v>1988</v>
      </c>
      <c r="AB5" s="184">
        <v>2000</v>
      </c>
      <c r="AC5" s="184">
        <v>2010</v>
      </c>
      <c r="AD5" s="152">
        <v>2020</v>
      </c>
      <c r="AE5" s="185">
        <v>1988</v>
      </c>
      <c r="AF5" s="184">
        <v>2000</v>
      </c>
      <c r="AG5" s="184">
        <v>2010</v>
      </c>
      <c r="AH5" s="145" t="s">
        <v>313</v>
      </c>
      <c r="AI5" s="185">
        <v>1988</v>
      </c>
      <c r="AJ5" s="184">
        <v>2000</v>
      </c>
      <c r="AK5" s="184">
        <v>2010</v>
      </c>
      <c r="AL5" s="152">
        <v>2020</v>
      </c>
      <c r="AM5" s="143">
        <v>1988</v>
      </c>
      <c r="AN5" s="144">
        <v>2000</v>
      </c>
      <c r="AO5" s="144">
        <v>2010</v>
      </c>
      <c r="AP5" s="152">
        <v>2020</v>
      </c>
      <c r="AQ5" s="143">
        <v>1988</v>
      </c>
      <c r="AR5" s="144">
        <v>2000</v>
      </c>
      <c r="AS5" s="144">
        <v>2010</v>
      </c>
      <c r="AT5" s="152">
        <v>2020</v>
      </c>
      <c r="AU5" s="143">
        <v>1988</v>
      </c>
      <c r="AV5" s="144">
        <v>2000</v>
      </c>
      <c r="AW5" s="144">
        <v>2010</v>
      </c>
      <c r="AX5" s="145" t="s">
        <v>313</v>
      </c>
      <c r="AY5" s="143">
        <v>1988</v>
      </c>
      <c r="AZ5" s="144">
        <v>2000</v>
      </c>
      <c r="BA5" s="153">
        <v>2010</v>
      </c>
      <c r="BB5" s="296">
        <v>2020</v>
      </c>
    </row>
    <row r="6" spans="1:54" ht="15" customHeight="1" x14ac:dyDescent="0.25">
      <c r="A6" s="596" t="s">
        <v>15</v>
      </c>
      <c r="B6" s="20" t="s">
        <v>9</v>
      </c>
      <c r="C6" s="101">
        <v>92545</v>
      </c>
      <c r="D6" s="102">
        <v>51219</v>
      </c>
      <c r="E6" s="102">
        <v>34447</v>
      </c>
      <c r="F6" s="103">
        <v>26347</v>
      </c>
      <c r="G6" s="104">
        <v>1757127</v>
      </c>
      <c r="H6" s="102">
        <v>1701566</v>
      </c>
      <c r="I6" s="102">
        <v>1638229</v>
      </c>
      <c r="J6" s="105">
        <v>1624251</v>
      </c>
      <c r="K6" s="101">
        <v>132054</v>
      </c>
      <c r="L6" s="102">
        <v>75894</v>
      </c>
      <c r="M6" s="102">
        <v>58183</v>
      </c>
      <c r="N6" s="103">
        <v>51398</v>
      </c>
      <c r="O6" s="104">
        <v>6578675</v>
      </c>
      <c r="P6" s="102">
        <v>6600653</v>
      </c>
      <c r="Q6" s="106">
        <v>6196565</v>
      </c>
      <c r="R6" s="107">
        <v>7481242</v>
      </c>
      <c r="S6" s="108">
        <v>4681</v>
      </c>
      <c r="T6" s="109">
        <v>59466.969999999994</v>
      </c>
      <c r="U6" s="110">
        <v>3120.7256349206345</v>
      </c>
      <c r="V6" s="109">
        <v>42408.681705555558</v>
      </c>
      <c r="W6" s="111">
        <v>36424</v>
      </c>
      <c r="X6" s="112">
        <v>16373</v>
      </c>
      <c r="Y6" s="112">
        <v>8534</v>
      </c>
      <c r="Z6" s="105">
        <v>4739</v>
      </c>
      <c r="AA6" s="113">
        <v>257951</v>
      </c>
      <c r="AB6" s="112">
        <v>109185</v>
      </c>
      <c r="AC6" s="112">
        <v>86904</v>
      </c>
      <c r="AD6" s="105">
        <v>192406.33000000002</v>
      </c>
      <c r="AE6" s="113">
        <v>24371</v>
      </c>
      <c r="AF6" s="112">
        <v>7340</v>
      </c>
      <c r="AG6" s="112">
        <v>4662</v>
      </c>
      <c r="AH6" s="103">
        <v>5724.0487301587309</v>
      </c>
      <c r="AI6" s="113">
        <v>266292</v>
      </c>
      <c r="AJ6" s="112">
        <v>98278</v>
      </c>
      <c r="AK6" s="112">
        <v>64574</v>
      </c>
      <c r="AL6" s="103">
        <v>268423.79773111112</v>
      </c>
      <c r="AM6" s="101">
        <v>56121</v>
      </c>
      <c r="AN6" s="102">
        <v>34846</v>
      </c>
      <c r="AO6" s="102">
        <v>25913</v>
      </c>
      <c r="AP6" s="105">
        <v>16927</v>
      </c>
      <c r="AQ6" s="101">
        <v>1499175</v>
      </c>
      <c r="AR6" s="102">
        <v>1592380</v>
      </c>
      <c r="AS6" s="102">
        <v>1551324</v>
      </c>
      <c r="AT6" s="105">
        <v>1372378.4700000002</v>
      </c>
      <c r="AU6" s="101">
        <v>107682</v>
      </c>
      <c r="AV6" s="102">
        <v>68554</v>
      </c>
      <c r="AW6" s="102">
        <v>53522</v>
      </c>
      <c r="AX6" s="103">
        <v>42552.779603174611</v>
      </c>
      <c r="AY6" s="101">
        <v>6312382</v>
      </c>
      <c r="AZ6" s="102">
        <v>6502375</v>
      </c>
      <c r="BA6" s="106">
        <v>6131992</v>
      </c>
      <c r="BB6" s="103">
        <v>7170408.7307033325</v>
      </c>
    </row>
    <row r="7" spans="1:54" ht="15" customHeight="1" x14ac:dyDescent="0.25">
      <c r="A7" s="597"/>
      <c r="B7" s="18" t="s">
        <v>22</v>
      </c>
      <c r="C7" s="101">
        <v>13023</v>
      </c>
      <c r="D7" s="102">
        <v>6472</v>
      </c>
      <c r="E7" s="102">
        <v>5474</v>
      </c>
      <c r="F7" s="103">
        <v>5061</v>
      </c>
      <c r="G7" s="104">
        <v>165217</v>
      </c>
      <c r="H7" s="102">
        <v>142503</v>
      </c>
      <c r="I7" s="102">
        <v>173192</v>
      </c>
      <c r="J7" s="105">
        <v>231496</v>
      </c>
      <c r="K7" s="101">
        <v>12703</v>
      </c>
      <c r="L7" s="102">
        <v>6304</v>
      </c>
      <c r="M7" s="102">
        <v>5829</v>
      </c>
      <c r="N7" s="103">
        <v>5221</v>
      </c>
      <c r="O7" s="104">
        <v>251768</v>
      </c>
      <c r="P7" s="102">
        <v>232701</v>
      </c>
      <c r="Q7" s="106">
        <v>235860</v>
      </c>
      <c r="R7" s="107">
        <v>363764</v>
      </c>
      <c r="S7" s="114">
        <v>2277</v>
      </c>
      <c r="T7" s="115">
        <v>33221.42</v>
      </c>
      <c r="U7" s="116">
        <v>1266.088809523809</v>
      </c>
      <c r="V7" s="115">
        <v>16542.015240000001</v>
      </c>
      <c r="W7" s="111">
        <v>9736</v>
      </c>
      <c r="X7" s="112">
        <v>4047</v>
      </c>
      <c r="Y7" s="112">
        <v>3101</v>
      </c>
      <c r="Z7" s="117">
        <v>1771</v>
      </c>
      <c r="AA7" s="113">
        <v>84235</v>
      </c>
      <c r="AB7" s="112">
        <v>41508</v>
      </c>
      <c r="AC7" s="112">
        <v>42285</v>
      </c>
      <c r="AD7" s="117">
        <v>92868.81</v>
      </c>
      <c r="AE7" s="113">
        <v>6142</v>
      </c>
      <c r="AF7" s="112">
        <v>1677</v>
      </c>
      <c r="AG7" s="112">
        <v>1498</v>
      </c>
      <c r="AH7" s="118">
        <v>1565.9734920634919</v>
      </c>
      <c r="AI7" s="113">
        <v>65608</v>
      </c>
      <c r="AJ7" s="112">
        <v>29251</v>
      </c>
      <c r="AK7" s="112">
        <v>24683</v>
      </c>
      <c r="AL7" s="118">
        <v>95101.808529999995</v>
      </c>
      <c r="AM7" s="101">
        <v>3287</v>
      </c>
      <c r="AN7" s="102">
        <v>2425</v>
      </c>
      <c r="AO7" s="102">
        <v>2373</v>
      </c>
      <c r="AP7" s="117">
        <v>1013</v>
      </c>
      <c r="AQ7" s="101">
        <v>80983</v>
      </c>
      <c r="AR7" s="102">
        <v>100995</v>
      </c>
      <c r="AS7" s="102">
        <v>130908</v>
      </c>
      <c r="AT7" s="117">
        <v>105406.1</v>
      </c>
      <c r="AU7" s="101">
        <v>6561</v>
      </c>
      <c r="AV7" s="102">
        <v>4627</v>
      </c>
      <c r="AW7" s="102">
        <v>4331</v>
      </c>
      <c r="AX7" s="118">
        <v>2389.228650793651</v>
      </c>
      <c r="AY7" s="101">
        <v>186160</v>
      </c>
      <c r="AZ7" s="102">
        <v>203450</v>
      </c>
      <c r="BA7" s="106">
        <v>211177</v>
      </c>
      <c r="BB7" s="118">
        <v>252119.79853</v>
      </c>
    </row>
    <row r="8" spans="1:54" ht="15" customHeight="1" x14ac:dyDescent="0.25">
      <c r="A8" s="597"/>
      <c r="B8" s="20" t="s">
        <v>23</v>
      </c>
      <c r="C8" s="101">
        <v>1696</v>
      </c>
      <c r="D8" s="102">
        <v>1187</v>
      </c>
      <c r="E8" s="102">
        <v>1041</v>
      </c>
      <c r="F8" s="103">
        <v>1692</v>
      </c>
      <c r="G8" s="104">
        <v>8533</v>
      </c>
      <c r="H8" s="102">
        <v>7343</v>
      </c>
      <c r="I8" s="102">
        <v>9064</v>
      </c>
      <c r="J8" s="105">
        <v>24442</v>
      </c>
      <c r="K8" s="101">
        <v>4351</v>
      </c>
      <c r="L8" s="102">
        <v>5068</v>
      </c>
      <c r="M8" s="102">
        <v>5655</v>
      </c>
      <c r="N8" s="103">
        <v>9210</v>
      </c>
      <c r="O8" s="104">
        <v>153754</v>
      </c>
      <c r="P8" s="102">
        <v>204920</v>
      </c>
      <c r="Q8" s="106">
        <v>209467</v>
      </c>
      <c r="R8" s="107">
        <v>896714</v>
      </c>
      <c r="S8" s="114">
        <v>183</v>
      </c>
      <c r="T8" s="115">
        <v>240.09</v>
      </c>
      <c r="U8" s="116">
        <v>229.73944444444439</v>
      </c>
      <c r="V8" s="115">
        <v>2425.8819566666671</v>
      </c>
      <c r="W8" s="111">
        <v>560</v>
      </c>
      <c r="X8" s="112">
        <v>260</v>
      </c>
      <c r="Y8" s="112">
        <v>167</v>
      </c>
      <c r="Z8" s="117">
        <v>420</v>
      </c>
      <c r="AA8" s="113">
        <v>906</v>
      </c>
      <c r="AB8" s="112">
        <v>499</v>
      </c>
      <c r="AC8" s="112">
        <v>191</v>
      </c>
      <c r="AD8" s="117">
        <v>1677.81</v>
      </c>
      <c r="AE8" s="113">
        <v>654</v>
      </c>
      <c r="AF8" s="112">
        <v>359</v>
      </c>
      <c r="AG8" s="112">
        <v>243</v>
      </c>
      <c r="AH8" s="118">
        <v>839.63777777777773</v>
      </c>
      <c r="AI8" s="113">
        <v>7665</v>
      </c>
      <c r="AJ8" s="112">
        <v>3470</v>
      </c>
      <c r="AK8" s="112">
        <v>2419</v>
      </c>
      <c r="AL8" s="118">
        <v>24346.282199999998</v>
      </c>
      <c r="AM8" s="101">
        <v>1136</v>
      </c>
      <c r="AN8" s="102">
        <v>927</v>
      </c>
      <c r="AO8" s="102">
        <v>874</v>
      </c>
      <c r="AP8" s="117">
        <v>1089</v>
      </c>
      <c r="AQ8" s="101">
        <v>7627</v>
      </c>
      <c r="AR8" s="102">
        <v>6845</v>
      </c>
      <c r="AS8" s="102">
        <v>8873</v>
      </c>
      <c r="AT8" s="117">
        <v>22524.04</v>
      </c>
      <c r="AU8" s="101">
        <v>3697</v>
      </c>
      <c r="AV8" s="102">
        <v>4710</v>
      </c>
      <c r="AW8" s="102">
        <v>5412</v>
      </c>
      <c r="AX8" s="118">
        <v>8140.1238888888893</v>
      </c>
      <c r="AY8" s="101">
        <v>146089</v>
      </c>
      <c r="AZ8" s="102">
        <v>201450</v>
      </c>
      <c r="BA8" s="106">
        <v>207048</v>
      </c>
      <c r="BB8" s="118">
        <v>869941.97811111109</v>
      </c>
    </row>
    <row r="9" spans="1:54" ht="30" x14ac:dyDescent="0.25">
      <c r="A9" s="597"/>
      <c r="B9" s="18" t="s">
        <v>25</v>
      </c>
      <c r="C9" s="101">
        <v>336</v>
      </c>
      <c r="D9" s="102">
        <v>359</v>
      </c>
      <c r="E9" s="102">
        <v>272</v>
      </c>
      <c r="F9" s="103">
        <v>360</v>
      </c>
      <c r="G9" s="104">
        <v>1791</v>
      </c>
      <c r="H9" s="102">
        <v>2502</v>
      </c>
      <c r="I9" s="102">
        <v>2718</v>
      </c>
      <c r="J9" s="105">
        <v>6178</v>
      </c>
      <c r="K9" s="101">
        <v>365</v>
      </c>
      <c r="L9" s="102">
        <v>341</v>
      </c>
      <c r="M9" s="102">
        <v>309</v>
      </c>
      <c r="N9" s="103">
        <v>656</v>
      </c>
      <c r="O9" s="104">
        <v>4376</v>
      </c>
      <c r="P9" s="102">
        <v>6652</v>
      </c>
      <c r="Q9" s="106">
        <v>6482</v>
      </c>
      <c r="R9" s="107">
        <v>24260</v>
      </c>
      <c r="S9" s="114">
        <v>154</v>
      </c>
      <c r="T9" s="115">
        <v>796.74</v>
      </c>
      <c r="U9" s="116">
        <v>133.89761904761909</v>
      </c>
      <c r="V9" s="115">
        <v>1715.85427</v>
      </c>
      <c r="W9" s="111">
        <v>286</v>
      </c>
      <c r="X9" s="112">
        <v>282</v>
      </c>
      <c r="Y9" s="112">
        <v>199</v>
      </c>
      <c r="Z9" s="117">
        <v>139</v>
      </c>
      <c r="AA9" s="113">
        <v>798</v>
      </c>
      <c r="AB9" s="112">
        <v>855</v>
      </c>
      <c r="AC9" s="112">
        <v>807</v>
      </c>
      <c r="AD9" s="117">
        <v>2097.88</v>
      </c>
      <c r="AE9" s="113">
        <v>145</v>
      </c>
      <c r="AF9" s="112">
        <v>130</v>
      </c>
      <c r="AG9" s="112">
        <v>155</v>
      </c>
      <c r="AH9" s="118">
        <v>275.37809523809523</v>
      </c>
      <c r="AI9" s="113">
        <v>1472</v>
      </c>
      <c r="AJ9" s="112">
        <v>1991</v>
      </c>
      <c r="AK9" s="112">
        <v>1632</v>
      </c>
      <c r="AL9" s="118">
        <v>6841.3803699999999</v>
      </c>
      <c r="AM9" s="101">
        <v>50</v>
      </c>
      <c r="AN9" s="102">
        <v>77</v>
      </c>
      <c r="AO9" s="102">
        <v>73</v>
      </c>
      <c r="AP9" s="117">
        <v>67</v>
      </c>
      <c r="AQ9" s="101">
        <v>993</v>
      </c>
      <c r="AR9" s="102">
        <v>1647</v>
      </c>
      <c r="AS9" s="102">
        <v>1911</v>
      </c>
      <c r="AT9" s="117">
        <v>3283.6499999999996</v>
      </c>
      <c r="AU9" s="101">
        <v>219</v>
      </c>
      <c r="AV9" s="102">
        <v>211</v>
      </c>
      <c r="AW9" s="102">
        <v>154</v>
      </c>
      <c r="AX9" s="118">
        <v>247.20984126984126</v>
      </c>
      <c r="AY9" s="101">
        <v>2904</v>
      </c>
      <c r="AZ9" s="102">
        <v>4662</v>
      </c>
      <c r="BA9" s="106">
        <v>4850</v>
      </c>
      <c r="BB9" s="118">
        <v>15702.89616</v>
      </c>
    </row>
    <row r="10" spans="1:54" ht="15" customHeight="1" x14ac:dyDescent="0.25">
      <c r="A10" s="597"/>
      <c r="B10" s="20" t="s">
        <v>26</v>
      </c>
      <c r="C10" s="101">
        <v>35870</v>
      </c>
      <c r="D10" s="102">
        <v>15485</v>
      </c>
      <c r="E10" s="102">
        <v>10193</v>
      </c>
      <c r="F10" s="103">
        <v>7369</v>
      </c>
      <c r="G10" s="104">
        <v>901567</v>
      </c>
      <c r="H10" s="102">
        <v>734197</v>
      </c>
      <c r="I10" s="102">
        <v>698472</v>
      </c>
      <c r="J10" s="105">
        <v>677808</v>
      </c>
      <c r="K10" s="101">
        <v>60088</v>
      </c>
      <c r="L10" s="102">
        <v>25801</v>
      </c>
      <c r="M10" s="102">
        <v>18303</v>
      </c>
      <c r="N10" s="103">
        <v>14689</v>
      </c>
      <c r="O10" s="104">
        <v>2161631</v>
      </c>
      <c r="P10" s="102">
        <v>1463947</v>
      </c>
      <c r="Q10" s="106">
        <v>1435821</v>
      </c>
      <c r="R10" s="107">
        <v>1876131</v>
      </c>
      <c r="S10" s="114">
        <v>32</v>
      </c>
      <c r="T10" s="115">
        <v>310.12</v>
      </c>
      <c r="U10" s="116">
        <v>26.588888888888889</v>
      </c>
      <c r="V10" s="115">
        <v>421.41472999999996</v>
      </c>
      <c r="W10" s="111">
        <v>5942</v>
      </c>
      <c r="X10" s="112">
        <v>895</v>
      </c>
      <c r="Y10" s="112">
        <v>249</v>
      </c>
      <c r="Z10" s="117">
        <v>365</v>
      </c>
      <c r="AA10" s="113">
        <v>43723</v>
      </c>
      <c r="AB10" s="112">
        <v>5113</v>
      </c>
      <c r="AC10" s="112">
        <v>1959</v>
      </c>
      <c r="AD10" s="117">
        <v>13873.97</v>
      </c>
      <c r="AE10" s="113">
        <v>5901</v>
      </c>
      <c r="AF10" s="112">
        <v>547</v>
      </c>
      <c r="AG10" s="112">
        <v>149</v>
      </c>
      <c r="AH10" s="118">
        <v>436.87658730158728</v>
      </c>
      <c r="AI10" s="113">
        <v>83040</v>
      </c>
      <c r="AJ10" s="112">
        <v>9042</v>
      </c>
      <c r="AK10" s="112">
        <v>2398</v>
      </c>
      <c r="AL10" s="118">
        <v>27670.014829999996</v>
      </c>
      <c r="AM10" s="101">
        <v>29928</v>
      </c>
      <c r="AN10" s="102">
        <v>14590</v>
      </c>
      <c r="AO10" s="102">
        <v>9944</v>
      </c>
      <c r="AP10" s="117">
        <v>6972</v>
      </c>
      <c r="AQ10" s="101">
        <v>857844</v>
      </c>
      <c r="AR10" s="102">
        <v>729085</v>
      </c>
      <c r="AS10" s="102">
        <v>696513</v>
      </c>
      <c r="AT10" s="117">
        <v>663624.22</v>
      </c>
      <c r="AU10" s="101">
        <v>54187</v>
      </c>
      <c r="AV10" s="102">
        <v>25254</v>
      </c>
      <c r="AW10" s="102">
        <v>18154</v>
      </c>
      <c r="AX10" s="118">
        <v>14225.616428571429</v>
      </c>
      <c r="AY10" s="101">
        <v>2078592</v>
      </c>
      <c r="AZ10" s="102">
        <v>1454904</v>
      </c>
      <c r="BA10" s="106">
        <v>1433423</v>
      </c>
      <c r="BB10" s="118">
        <v>1848039.6615022221</v>
      </c>
    </row>
    <row r="11" spans="1:54" ht="15" customHeight="1" x14ac:dyDescent="0.25">
      <c r="A11" s="597"/>
      <c r="B11" s="18" t="s">
        <v>27</v>
      </c>
      <c r="C11" s="101">
        <v>6336</v>
      </c>
      <c r="D11" s="102">
        <v>4375</v>
      </c>
      <c r="E11" s="102">
        <v>2574</v>
      </c>
      <c r="F11" s="103">
        <v>2042</v>
      </c>
      <c r="G11" s="104">
        <v>84169</v>
      </c>
      <c r="H11" s="102">
        <v>79170</v>
      </c>
      <c r="I11" s="102">
        <v>77692</v>
      </c>
      <c r="J11" s="105">
        <v>89984</v>
      </c>
      <c r="K11" s="101">
        <v>5637</v>
      </c>
      <c r="L11" s="102">
        <v>3137</v>
      </c>
      <c r="M11" s="102">
        <v>2117</v>
      </c>
      <c r="N11" s="103">
        <v>1991</v>
      </c>
      <c r="O11" s="104">
        <v>151219</v>
      </c>
      <c r="P11" s="102">
        <v>133599</v>
      </c>
      <c r="Q11" s="106">
        <v>103618</v>
      </c>
      <c r="R11" s="107">
        <v>143907</v>
      </c>
      <c r="S11" s="114">
        <v>831</v>
      </c>
      <c r="T11" s="115">
        <v>11908.66</v>
      </c>
      <c r="U11" s="116">
        <v>452.45238095238102</v>
      </c>
      <c r="V11" s="115">
        <v>8298.9800599999999</v>
      </c>
      <c r="W11" s="111">
        <v>4894</v>
      </c>
      <c r="X11" s="112">
        <v>3131</v>
      </c>
      <c r="Y11" s="112">
        <v>1481</v>
      </c>
      <c r="Z11" s="117">
        <v>766</v>
      </c>
      <c r="AA11" s="113">
        <v>46572</v>
      </c>
      <c r="AB11" s="112">
        <v>26860</v>
      </c>
      <c r="AC11" s="112">
        <v>17799</v>
      </c>
      <c r="AD11" s="117">
        <v>40585.64</v>
      </c>
      <c r="AE11" s="113">
        <v>3393</v>
      </c>
      <c r="AF11" s="112">
        <v>1428</v>
      </c>
      <c r="AG11" s="112">
        <v>735</v>
      </c>
      <c r="AH11" s="118">
        <v>827.22873015873017</v>
      </c>
      <c r="AI11" s="113">
        <v>31209</v>
      </c>
      <c r="AJ11" s="112">
        <v>20232</v>
      </c>
      <c r="AK11" s="112">
        <v>11551</v>
      </c>
      <c r="AL11" s="118">
        <v>42398.624499999998</v>
      </c>
      <c r="AM11" s="101">
        <v>1442</v>
      </c>
      <c r="AN11" s="102">
        <v>1244</v>
      </c>
      <c r="AO11" s="102">
        <v>1093</v>
      </c>
      <c r="AP11" s="117">
        <v>445</v>
      </c>
      <c r="AQ11" s="101">
        <v>37597</v>
      </c>
      <c r="AR11" s="102">
        <v>52310</v>
      </c>
      <c r="AS11" s="102">
        <v>59893</v>
      </c>
      <c r="AT11" s="117">
        <v>37489.51</v>
      </c>
      <c r="AU11" s="101">
        <v>2244</v>
      </c>
      <c r="AV11" s="102">
        <v>1709</v>
      </c>
      <c r="AW11" s="102">
        <v>1382</v>
      </c>
      <c r="AX11" s="118">
        <v>710.87007936507939</v>
      </c>
      <c r="AY11" s="101">
        <v>120010</v>
      </c>
      <c r="AZ11" s="102">
        <v>113367</v>
      </c>
      <c r="BA11" s="106">
        <v>92067</v>
      </c>
      <c r="BB11" s="118">
        <v>93209.157759999987</v>
      </c>
    </row>
    <row r="12" spans="1:54" ht="15" customHeight="1" x14ac:dyDescent="0.25">
      <c r="A12" s="597"/>
      <c r="B12" s="20" t="s">
        <v>28</v>
      </c>
      <c r="C12" s="101">
        <v>1389</v>
      </c>
      <c r="D12" s="102">
        <v>1384</v>
      </c>
      <c r="E12" s="102">
        <v>737</v>
      </c>
      <c r="F12" s="103">
        <v>542</v>
      </c>
      <c r="G12" s="104">
        <v>38086</v>
      </c>
      <c r="H12" s="102">
        <v>82401</v>
      </c>
      <c r="I12" s="102">
        <v>58889</v>
      </c>
      <c r="J12" s="105">
        <v>55196</v>
      </c>
      <c r="K12" s="101">
        <v>2309</v>
      </c>
      <c r="L12" s="102">
        <v>2544</v>
      </c>
      <c r="M12" s="102">
        <v>1350</v>
      </c>
      <c r="N12" s="103">
        <v>1032</v>
      </c>
      <c r="O12" s="104">
        <v>106485</v>
      </c>
      <c r="P12" s="102">
        <v>168617</v>
      </c>
      <c r="Q12" s="106">
        <v>114525</v>
      </c>
      <c r="R12" s="107">
        <v>133874</v>
      </c>
      <c r="S12" s="114">
        <v>33</v>
      </c>
      <c r="T12" s="115">
        <v>499.6</v>
      </c>
      <c r="U12" s="116">
        <v>22.758333333333329</v>
      </c>
      <c r="V12" s="115">
        <v>383.73682000000002</v>
      </c>
      <c r="W12" s="111">
        <v>338</v>
      </c>
      <c r="X12" s="112">
        <v>124</v>
      </c>
      <c r="Y12" s="112">
        <v>97</v>
      </c>
      <c r="Z12" s="117">
        <v>65</v>
      </c>
      <c r="AA12" s="113">
        <v>2884</v>
      </c>
      <c r="AB12" s="112">
        <v>1011</v>
      </c>
      <c r="AC12" s="112">
        <v>1510</v>
      </c>
      <c r="AD12" s="117">
        <v>3323.07</v>
      </c>
      <c r="AE12" s="113">
        <v>283</v>
      </c>
      <c r="AF12" s="112">
        <v>75</v>
      </c>
      <c r="AG12" s="112">
        <v>60</v>
      </c>
      <c r="AH12" s="118">
        <v>74.075555555555553</v>
      </c>
      <c r="AI12" s="113">
        <v>3257</v>
      </c>
      <c r="AJ12" s="112">
        <v>1193</v>
      </c>
      <c r="AK12" s="112">
        <v>1004</v>
      </c>
      <c r="AL12" s="118">
        <v>3966.6358799999998</v>
      </c>
      <c r="AM12" s="101">
        <v>1051</v>
      </c>
      <c r="AN12" s="102">
        <v>1260</v>
      </c>
      <c r="AO12" s="102">
        <v>640</v>
      </c>
      <c r="AP12" s="117">
        <v>444</v>
      </c>
      <c r="AQ12" s="101">
        <v>35202</v>
      </c>
      <c r="AR12" s="102">
        <v>81390</v>
      </c>
      <c r="AS12" s="102">
        <v>57379</v>
      </c>
      <c r="AT12" s="117">
        <v>51372.960000000006</v>
      </c>
      <c r="AU12" s="101">
        <v>2026</v>
      </c>
      <c r="AV12" s="102">
        <v>2470</v>
      </c>
      <c r="AW12" s="102">
        <v>1291</v>
      </c>
      <c r="AX12" s="118">
        <v>934.83317460317448</v>
      </c>
      <c r="AY12" s="101">
        <v>103228</v>
      </c>
      <c r="AZ12" s="102">
        <v>167424</v>
      </c>
      <c r="BA12" s="106">
        <v>113521</v>
      </c>
      <c r="BB12" s="118">
        <v>129523.75780000001</v>
      </c>
    </row>
    <row r="13" spans="1:54" ht="30" x14ac:dyDescent="0.25">
      <c r="A13" s="597"/>
      <c r="B13" s="18" t="s">
        <v>29</v>
      </c>
      <c r="C13" s="101">
        <v>4811</v>
      </c>
      <c r="D13" s="102">
        <v>4555</v>
      </c>
      <c r="E13" s="102">
        <v>2270</v>
      </c>
      <c r="F13" s="103">
        <v>1244</v>
      </c>
      <c r="G13" s="104">
        <v>25123</v>
      </c>
      <c r="H13" s="102">
        <v>23965</v>
      </c>
      <c r="I13" s="102">
        <v>25252</v>
      </c>
      <c r="J13" s="105">
        <v>29099</v>
      </c>
      <c r="K13" s="101">
        <v>2282</v>
      </c>
      <c r="L13" s="102">
        <v>1900</v>
      </c>
      <c r="M13" s="102">
        <v>1658</v>
      </c>
      <c r="N13" s="103">
        <v>1409</v>
      </c>
      <c r="O13" s="104">
        <v>31144</v>
      </c>
      <c r="P13" s="102">
        <v>32268</v>
      </c>
      <c r="Q13" s="106">
        <v>39504</v>
      </c>
      <c r="R13" s="107">
        <v>53942</v>
      </c>
      <c r="S13" s="114">
        <v>692</v>
      </c>
      <c r="T13" s="115">
        <v>6915.11</v>
      </c>
      <c r="U13" s="116">
        <v>417.82515873015871</v>
      </c>
      <c r="V13" s="115">
        <v>7105.5312999999996</v>
      </c>
      <c r="W13" s="111">
        <v>4547</v>
      </c>
      <c r="X13" s="112">
        <v>4287</v>
      </c>
      <c r="Y13" s="112">
        <v>1885</v>
      </c>
      <c r="Z13" s="117">
        <v>440</v>
      </c>
      <c r="AA13" s="113">
        <v>18277</v>
      </c>
      <c r="AB13" s="112">
        <v>16072</v>
      </c>
      <c r="AC13" s="112">
        <v>10892</v>
      </c>
      <c r="AD13" s="117">
        <v>13465.12</v>
      </c>
      <c r="AE13" s="113">
        <v>1684</v>
      </c>
      <c r="AF13" s="112">
        <v>1293</v>
      </c>
      <c r="AG13" s="112">
        <v>767</v>
      </c>
      <c r="AH13" s="118">
        <v>680.01253968253968</v>
      </c>
      <c r="AI13" s="113">
        <v>14352</v>
      </c>
      <c r="AJ13" s="112">
        <v>15054</v>
      </c>
      <c r="AK13" s="112">
        <v>10183</v>
      </c>
      <c r="AL13" s="118">
        <v>22656.927629999998</v>
      </c>
      <c r="AM13" s="101">
        <v>264</v>
      </c>
      <c r="AN13" s="102">
        <v>268</v>
      </c>
      <c r="AO13" s="102">
        <v>385</v>
      </c>
      <c r="AP13" s="117">
        <v>112</v>
      </c>
      <c r="AQ13" s="101">
        <v>6845</v>
      </c>
      <c r="AR13" s="102">
        <v>7893</v>
      </c>
      <c r="AS13" s="102">
        <v>14360</v>
      </c>
      <c r="AT13" s="117">
        <v>8718.2800000000007</v>
      </c>
      <c r="AU13" s="101">
        <v>598</v>
      </c>
      <c r="AV13" s="102">
        <v>607</v>
      </c>
      <c r="AW13" s="102">
        <v>891</v>
      </c>
      <c r="AX13" s="118">
        <v>311.35452380952381</v>
      </c>
      <c r="AY13" s="101">
        <v>16792</v>
      </c>
      <c r="AZ13" s="102">
        <v>17214</v>
      </c>
      <c r="BA13" s="106">
        <v>29320</v>
      </c>
      <c r="BB13" s="118">
        <v>24179.476979999999</v>
      </c>
    </row>
    <row r="14" spans="1:54" ht="15" customHeight="1" x14ac:dyDescent="0.25">
      <c r="A14" s="597"/>
      <c r="B14" s="20" t="s">
        <v>30</v>
      </c>
      <c r="C14" s="101">
        <v>15296</v>
      </c>
      <c r="D14" s="102">
        <v>11497</v>
      </c>
      <c r="E14" s="102">
        <v>8273</v>
      </c>
      <c r="F14" s="103">
        <v>5431</v>
      </c>
      <c r="G14" s="104">
        <v>290427</v>
      </c>
      <c r="H14" s="102">
        <v>424317</v>
      </c>
      <c r="I14" s="102">
        <v>388209</v>
      </c>
      <c r="J14" s="105">
        <v>301584</v>
      </c>
      <c r="K14" s="101">
        <v>26563</v>
      </c>
      <c r="L14" s="102">
        <v>22502</v>
      </c>
      <c r="M14" s="102">
        <v>17016</v>
      </c>
      <c r="N14" s="103">
        <v>11949</v>
      </c>
      <c r="O14" s="104">
        <v>3066316</v>
      </c>
      <c r="P14" s="102">
        <v>3823234</v>
      </c>
      <c r="Q14" s="106">
        <v>3538869</v>
      </c>
      <c r="R14" s="107">
        <v>3286819</v>
      </c>
      <c r="S14" s="114">
        <v>66</v>
      </c>
      <c r="T14" s="115">
        <v>237.63</v>
      </c>
      <c r="U14" s="116">
        <v>64.664682539682545</v>
      </c>
      <c r="V14" s="115">
        <v>749.14619999999991</v>
      </c>
      <c r="W14" s="111">
        <v>2382</v>
      </c>
      <c r="X14" s="112">
        <v>634</v>
      </c>
      <c r="Y14" s="112">
        <v>205</v>
      </c>
      <c r="Z14" s="117">
        <v>235</v>
      </c>
      <c r="AA14" s="113">
        <v>5796</v>
      </c>
      <c r="AB14" s="112">
        <v>1221</v>
      </c>
      <c r="AC14" s="112">
        <v>650</v>
      </c>
      <c r="AD14" s="117">
        <v>2387.89</v>
      </c>
      <c r="AE14" s="113">
        <v>982</v>
      </c>
      <c r="AF14" s="112">
        <v>233</v>
      </c>
      <c r="AG14" s="112">
        <v>363</v>
      </c>
      <c r="AH14" s="118">
        <v>354.18634920634918</v>
      </c>
      <c r="AI14" s="113">
        <v>10071</v>
      </c>
      <c r="AJ14" s="112">
        <v>2532</v>
      </c>
      <c r="AK14" s="112">
        <v>1750</v>
      </c>
      <c r="AL14" s="118">
        <v>15273.169980000001</v>
      </c>
      <c r="AM14" s="101">
        <v>12914</v>
      </c>
      <c r="AN14" s="102">
        <v>10863</v>
      </c>
      <c r="AO14" s="102">
        <v>8068</v>
      </c>
      <c r="AP14" s="117">
        <v>5130</v>
      </c>
      <c r="AQ14" s="101">
        <v>284631</v>
      </c>
      <c r="AR14" s="102">
        <v>423096</v>
      </c>
      <c r="AS14" s="102">
        <v>387559</v>
      </c>
      <c r="AT14" s="117">
        <v>298958.78000000003</v>
      </c>
      <c r="AU14" s="101">
        <v>25581</v>
      </c>
      <c r="AV14" s="102">
        <v>22268</v>
      </c>
      <c r="AW14" s="102">
        <v>16654</v>
      </c>
      <c r="AX14" s="118">
        <v>11530.352698412702</v>
      </c>
      <c r="AY14" s="101">
        <v>3056245</v>
      </c>
      <c r="AZ14" s="102">
        <v>3820702</v>
      </c>
      <c r="BA14" s="106">
        <v>3537119</v>
      </c>
      <c r="BB14" s="118">
        <v>3270796.2092000004</v>
      </c>
    </row>
    <row r="15" spans="1:54" ht="15" customHeight="1" x14ac:dyDescent="0.25">
      <c r="A15" s="597"/>
      <c r="B15" s="20" t="s">
        <v>24</v>
      </c>
      <c r="C15" s="101"/>
      <c r="D15" s="102"/>
      <c r="E15" s="102"/>
      <c r="F15" s="103">
        <v>4</v>
      </c>
      <c r="G15" s="104"/>
      <c r="H15" s="102"/>
      <c r="I15" s="102"/>
      <c r="J15" s="105">
        <v>6</v>
      </c>
      <c r="K15" s="101"/>
      <c r="L15" s="102"/>
      <c r="M15" s="102"/>
      <c r="N15" s="103">
        <v>3</v>
      </c>
      <c r="O15" s="104"/>
      <c r="P15" s="102"/>
      <c r="Q15" s="106"/>
      <c r="R15" s="107">
        <v>34</v>
      </c>
      <c r="S15" s="114">
        <v>4</v>
      </c>
      <c r="T15" s="115">
        <v>6.34</v>
      </c>
      <c r="U15" s="116">
        <v>2.561666666666667</v>
      </c>
      <c r="V15" s="115">
        <v>34.28</v>
      </c>
      <c r="W15" s="111"/>
      <c r="X15" s="112"/>
      <c r="Y15" s="112"/>
      <c r="Z15" s="117"/>
      <c r="AA15" s="113"/>
      <c r="AB15" s="112"/>
      <c r="AC15" s="112"/>
      <c r="AD15" s="117"/>
      <c r="AE15" s="113"/>
      <c r="AF15" s="112"/>
      <c r="AG15" s="112"/>
      <c r="AH15" s="118"/>
      <c r="AI15" s="113"/>
      <c r="AJ15" s="112"/>
      <c r="AK15" s="112"/>
      <c r="AL15" s="118"/>
      <c r="AM15" s="101"/>
      <c r="AN15" s="102"/>
      <c r="AO15" s="102"/>
      <c r="AP15" s="117"/>
      <c r="AQ15" s="101"/>
      <c r="AR15" s="102"/>
      <c r="AS15" s="102"/>
      <c r="AT15" s="117"/>
      <c r="AU15" s="101"/>
      <c r="AV15" s="102"/>
      <c r="AW15" s="102"/>
      <c r="AX15" s="118"/>
      <c r="AY15" s="101"/>
      <c r="AZ15" s="102"/>
      <c r="BA15" s="106"/>
      <c r="BB15" s="118"/>
    </row>
    <row r="16" spans="1:54" ht="30" x14ac:dyDescent="0.25">
      <c r="A16" s="598"/>
      <c r="B16" s="18" t="s">
        <v>31</v>
      </c>
      <c r="C16" s="101">
        <v>13788</v>
      </c>
      <c r="D16" s="102">
        <v>5905</v>
      </c>
      <c r="E16" s="102">
        <v>3613</v>
      </c>
      <c r="F16" s="103">
        <v>2602</v>
      </c>
      <c r="G16" s="104">
        <v>242215</v>
      </c>
      <c r="H16" s="102">
        <v>205168</v>
      </c>
      <c r="I16" s="102">
        <v>204739</v>
      </c>
      <c r="J16" s="105">
        <v>208458</v>
      </c>
      <c r="K16" s="101">
        <v>17757</v>
      </c>
      <c r="L16" s="102">
        <v>8298</v>
      </c>
      <c r="M16" s="102">
        <v>5947</v>
      </c>
      <c r="N16" s="103">
        <v>5238</v>
      </c>
      <c r="O16" s="104">
        <v>651981</v>
      </c>
      <c r="P16" s="102">
        <v>534715</v>
      </c>
      <c r="Q16" s="106">
        <v>512420</v>
      </c>
      <c r="R16" s="107">
        <v>701797</v>
      </c>
      <c r="S16" s="114">
        <v>409</v>
      </c>
      <c r="T16" s="115">
        <v>5331.2599999999993</v>
      </c>
      <c r="U16" s="116">
        <v>504.1486507936508</v>
      </c>
      <c r="V16" s="115">
        <v>4731.8411288888892</v>
      </c>
      <c r="W16" s="111">
        <v>7739</v>
      </c>
      <c r="X16" s="112">
        <v>2713</v>
      </c>
      <c r="Y16" s="112">
        <v>1150</v>
      </c>
      <c r="Z16" s="117">
        <v>538</v>
      </c>
      <c r="AA16" s="113">
        <v>54761</v>
      </c>
      <c r="AB16" s="112">
        <v>16047</v>
      </c>
      <c r="AC16" s="112">
        <v>10812</v>
      </c>
      <c r="AD16" s="117">
        <v>22126.14</v>
      </c>
      <c r="AE16" s="113">
        <v>5187</v>
      </c>
      <c r="AF16" s="112">
        <v>1599</v>
      </c>
      <c r="AG16" s="112">
        <v>693</v>
      </c>
      <c r="AH16" s="118">
        <v>670.67960317460313</v>
      </c>
      <c r="AI16" s="113">
        <v>49618</v>
      </c>
      <c r="AJ16" s="112">
        <v>15514</v>
      </c>
      <c r="AK16" s="112">
        <v>8954</v>
      </c>
      <c r="AL16" s="118">
        <v>30168.953811111111</v>
      </c>
      <c r="AM16" s="101">
        <v>6049</v>
      </c>
      <c r="AN16" s="102">
        <v>3192</v>
      </c>
      <c r="AO16" s="102">
        <v>2463</v>
      </c>
      <c r="AP16" s="117">
        <v>1655</v>
      </c>
      <c r="AQ16" s="101">
        <v>187453</v>
      </c>
      <c r="AR16" s="102">
        <v>189121</v>
      </c>
      <c r="AS16" s="102">
        <v>193927</v>
      </c>
      <c r="AT16" s="117">
        <v>181000.93000000002</v>
      </c>
      <c r="AU16" s="101">
        <v>12569</v>
      </c>
      <c r="AV16" s="102">
        <v>6699</v>
      </c>
      <c r="AW16" s="102">
        <v>5253</v>
      </c>
      <c r="AX16" s="118">
        <v>4063.1903174603171</v>
      </c>
      <c r="AY16" s="101">
        <v>602363</v>
      </c>
      <c r="AZ16" s="102">
        <v>519201</v>
      </c>
      <c r="BA16" s="106">
        <v>503466</v>
      </c>
      <c r="BB16" s="118">
        <v>666895.79466000013</v>
      </c>
    </row>
    <row r="17" spans="1:54" ht="15" x14ac:dyDescent="0.25">
      <c r="A17" s="580" t="s">
        <v>16</v>
      </c>
      <c r="B17" s="20" t="s">
        <v>9</v>
      </c>
      <c r="C17" s="101">
        <v>23605</v>
      </c>
      <c r="D17" s="102">
        <v>13400</v>
      </c>
      <c r="E17" s="102">
        <v>9472</v>
      </c>
      <c r="F17" s="103">
        <v>7316</v>
      </c>
      <c r="G17" s="104">
        <v>460960</v>
      </c>
      <c r="H17" s="102">
        <v>453464</v>
      </c>
      <c r="I17" s="102">
        <v>438314</v>
      </c>
      <c r="J17" s="105">
        <v>433339</v>
      </c>
      <c r="K17" s="101">
        <v>34756</v>
      </c>
      <c r="L17" s="102">
        <v>20741</v>
      </c>
      <c r="M17" s="102">
        <v>16227</v>
      </c>
      <c r="N17" s="103">
        <v>13793</v>
      </c>
      <c r="O17" s="104">
        <v>1861893</v>
      </c>
      <c r="P17" s="102">
        <v>1942949</v>
      </c>
      <c r="Q17" s="106">
        <v>1851928</v>
      </c>
      <c r="R17" s="107">
        <v>2187046</v>
      </c>
      <c r="S17" s="108">
        <v>1134</v>
      </c>
      <c r="T17" s="109">
        <v>14239.17</v>
      </c>
      <c r="U17" s="110">
        <v>796.74912698412686</v>
      </c>
      <c r="V17" s="109">
        <v>10441.87557888889</v>
      </c>
      <c r="W17" s="111">
        <v>8881</v>
      </c>
      <c r="X17" s="112">
        <v>3854</v>
      </c>
      <c r="Y17" s="112">
        <v>2093</v>
      </c>
      <c r="Z17" s="105">
        <v>1311</v>
      </c>
      <c r="AA17" s="113">
        <v>63110</v>
      </c>
      <c r="AB17" s="112">
        <v>25784</v>
      </c>
      <c r="AC17" s="112">
        <v>21430</v>
      </c>
      <c r="AD17" s="105">
        <v>53135.34</v>
      </c>
      <c r="AE17" s="113">
        <v>5883</v>
      </c>
      <c r="AF17" s="112">
        <v>1854</v>
      </c>
      <c r="AG17" s="112">
        <v>1264</v>
      </c>
      <c r="AH17" s="103">
        <v>1489.4727777777778</v>
      </c>
      <c r="AI17" s="113">
        <v>65241</v>
      </c>
      <c r="AJ17" s="112">
        <v>24027</v>
      </c>
      <c r="AK17" s="112">
        <v>16592</v>
      </c>
      <c r="AL17" s="103">
        <v>73269.259090000007</v>
      </c>
      <c r="AM17" s="101">
        <v>14724</v>
      </c>
      <c r="AN17" s="102">
        <v>9546</v>
      </c>
      <c r="AO17" s="102">
        <v>7379</v>
      </c>
      <c r="AP17" s="105">
        <v>4871</v>
      </c>
      <c r="AQ17" s="101">
        <v>397850</v>
      </c>
      <c r="AR17" s="102">
        <v>427680</v>
      </c>
      <c r="AS17" s="102">
        <v>416884</v>
      </c>
      <c r="AT17" s="105">
        <v>365963.78</v>
      </c>
      <c r="AU17" s="101">
        <v>28874</v>
      </c>
      <c r="AV17" s="102">
        <v>18888</v>
      </c>
      <c r="AW17" s="102">
        <v>14963</v>
      </c>
      <c r="AX17" s="103">
        <v>11506.580714285716</v>
      </c>
      <c r="AY17" s="101">
        <v>1796652</v>
      </c>
      <c r="AZ17" s="102">
        <v>1918922</v>
      </c>
      <c r="BA17" s="106">
        <v>1835336</v>
      </c>
      <c r="BB17" s="103">
        <v>2103334.8854922219</v>
      </c>
    </row>
    <row r="18" spans="1:54" ht="15" x14ac:dyDescent="0.25">
      <c r="A18" s="580"/>
      <c r="B18" s="18" t="s">
        <v>22</v>
      </c>
      <c r="C18" s="101">
        <v>2950</v>
      </c>
      <c r="D18" s="102">
        <v>1640</v>
      </c>
      <c r="E18" s="102">
        <v>1449</v>
      </c>
      <c r="F18" s="103">
        <v>1439</v>
      </c>
      <c r="G18" s="104">
        <v>38036</v>
      </c>
      <c r="H18" s="102">
        <v>34459</v>
      </c>
      <c r="I18" s="102">
        <v>43519</v>
      </c>
      <c r="J18" s="105">
        <v>60663</v>
      </c>
      <c r="K18" s="101">
        <v>2624</v>
      </c>
      <c r="L18" s="102">
        <v>1537</v>
      </c>
      <c r="M18" s="102">
        <v>1538</v>
      </c>
      <c r="N18" s="103">
        <v>1450</v>
      </c>
      <c r="O18" s="104">
        <v>54436</v>
      </c>
      <c r="P18" s="102">
        <v>58166</v>
      </c>
      <c r="Q18" s="106">
        <v>58385</v>
      </c>
      <c r="R18" s="107">
        <v>94837</v>
      </c>
      <c r="S18" s="114">
        <v>621</v>
      </c>
      <c r="T18" s="115">
        <v>8811.26</v>
      </c>
      <c r="U18" s="116">
        <v>368.47849206349213</v>
      </c>
      <c r="V18" s="115">
        <v>4789.5449000000008</v>
      </c>
      <c r="W18" s="111">
        <v>2271</v>
      </c>
      <c r="X18" s="112">
        <v>1054</v>
      </c>
      <c r="Y18" s="112">
        <v>827</v>
      </c>
      <c r="Z18" s="117">
        <v>545</v>
      </c>
      <c r="AA18" s="113">
        <v>20052</v>
      </c>
      <c r="AB18" s="112">
        <v>10679</v>
      </c>
      <c r="AC18" s="112">
        <v>11526</v>
      </c>
      <c r="AD18" s="117">
        <v>27813.94</v>
      </c>
      <c r="AE18" s="113">
        <v>1278</v>
      </c>
      <c r="AF18" s="112">
        <v>420</v>
      </c>
      <c r="AG18" s="112">
        <v>411</v>
      </c>
      <c r="AH18" s="118">
        <v>478.4638888888889</v>
      </c>
      <c r="AI18" s="113">
        <v>14038</v>
      </c>
      <c r="AJ18" s="112">
        <v>7638</v>
      </c>
      <c r="AK18" s="112">
        <v>7154</v>
      </c>
      <c r="AL18" s="118">
        <v>28666.379730000001</v>
      </c>
      <c r="AM18" s="101">
        <v>679</v>
      </c>
      <c r="AN18" s="102">
        <v>586</v>
      </c>
      <c r="AO18" s="102">
        <v>622</v>
      </c>
      <c r="AP18" s="117">
        <v>273</v>
      </c>
      <c r="AQ18" s="101">
        <v>17984</v>
      </c>
      <c r="AR18" s="102">
        <v>23780</v>
      </c>
      <c r="AS18" s="102">
        <v>31993</v>
      </c>
      <c r="AT18" s="117">
        <v>24037.5</v>
      </c>
      <c r="AU18" s="101">
        <v>1346</v>
      </c>
      <c r="AV18" s="102">
        <v>1117</v>
      </c>
      <c r="AW18" s="102">
        <v>1127</v>
      </c>
      <c r="AX18" s="118">
        <v>603.07817460317472</v>
      </c>
      <c r="AY18" s="101">
        <v>40398</v>
      </c>
      <c r="AZ18" s="102">
        <v>50528</v>
      </c>
      <c r="BA18" s="106">
        <v>51231</v>
      </c>
      <c r="BB18" s="118">
        <v>61381.372779999998</v>
      </c>
    </row>
    <row r="19" spans="1:54" ht="15" x14ac:dyDescent="0.25">
      <c r="A19" s="580"/>
      <c r="B19" s="20" t="s">
        <v>23</v>
      </c>
      <c r="C19" s="101">
        <v>456</v>
      </c>
      <c r="D19" s="102">
        <v>206</v>
      </c>
      <c r="E19" s="102">
        <v>190</v>
      </c>
      <c r="F19" s="103">
        <v>333</v>
      </c>
      <c r="G19" s="104">
        <v>2113</v>
      </c>
      <c r="H19" s="102">
        <v>1269</v>
      </c>
      <c r="I19" s="102">
        <v>1622</v>
      </c>
      <c r="J19" s="105">
        <v>5799</v>
      </c>
      <c r="K19" s="101">
        <v>893</v>
      </c>
      <c r="L19" s="102">
        <v>760</v>
      </c>
      <c r="M19" s="102">
        <v>907</v>
      </c>
      <c r="N19" s="103">
        <v>1668</v>
      </c>
      <c r="O19" s="104">
        <v>32988</v>
      </c>
      <c r="P19" s="102">
        <v>26575</v>
      </c>
      <c r="Q19" s="106">
        <v>33483</v>
      </c>
      <c r="R19" s="107">
        <v>173898</v>
      </c>
      <c r="S19" s="114">
        <v>34</v>
      </c>
      <c r="T19" s="115">
        <v>32.28</v>
      </c>
      <c r="U19" s="116">
        <v>41.316984126984117</v>
      </c>
      <c r="V19" s="115">
        <v>465.43439888888889</v>
      </c>
      <c r="W19" s="111">
        <v>173</v>
      </c>
      <c r="X19" s="112">
        <v>54</v>
      </c>
      <c r="Y19" s="112">
        <v>36</v>
      </c>
      <c r="Z19" s="117">
        <v>91</v>
      </c>
      <c r="AA19" s="113">
        <v>231</v>
      </c>
      <c r="AB19" s="112">
        <v>95</v>
      </c>
      <c r="AC19" s="112">
        <v>39</v>
      </c>
      <c r="AD19" s="117">
        <v>382.25</v>
      </c>
      <c r="AE19" s="113">
        <v>179</v>
      </c>
      <c r="AF19" s="112">
        <v>60</v>
      </c>
      <c r="AG19" s="112">
        <v>44</v>
      </c>
      <c r="AH19" s="118">
        <v>176.5206349206349</v>
      </c>
      <c r="AI19" s="113">
        <v>2392</v>
      </c>
      <c r="AJ19" s="112">
        <v>786</v>
      </c>
      <c r="AK19" s="112">
        <v>455</v>
      </c>
      <c r="AL19" s="118">
        <v>5099.1751100000001</v>
      </c>
      <c r="AM19" s="101">
        <v>283</v>
      </c>
      <c r="AN19" s="102">
        <v>152</v>
      </c>
      <c r="AO19" s="102">
        <v>154</v>
      </c>
      <c r="AP19" s="117">
        <v>208</v>
      </c>
      <c r="AQ19" s="101">
        <v>1882</v>
      </c>
      <c r="AR19" s="102">
        <v>1174</v>
      </c>
      <c r="AS19" s="102">
        <v>1583</v>
      </c>
      <c r="AT19" s="117">
        <v>5384.54</v>
      </c>
      <c r="AU19" s="101">
        <v>714</v>
      </c>
      <c r="AV19" s="102">
        <v>700</v>
      </c>
      <c r="AW19" s="102">
        <v>864</v>
      </c>
      <c r="AX19" s="118">
        <v>1450.5875396825395</v>
      </c>
      <c r="AY19" s="101">
        <v>30596</v>
      </c>
      <c r="AZ19" s="102">
        <v>25789</v>
      </c>
      <c r="BA19" s="106">
        <v>33028</v>
      </c>
      <c r="BB19" s="118">
        <v>168333.63385222221</v>
      </c>
    </row>
    <row r="20" spans="1:54" ht="30" x14ac:dyDescent="0.25">
      <c r="A20" s="580"/>
      <c r="B20" s="18" t="s">
        <v>25</v>
      </c>
      <c r="C20" s="101">
        <v>68</v>
      </c>
      <c r="D20" s="102">
        <v>87</v>
      </c>
      <c r="E20" s="102">
        <v>72</v>
      </c>
      <c r="F20" s="103">
        <v>91</v>
      </c>
      <c r="G20" s="104">
        <v>246</v>
      </c>
      <c r="H20" s="102">
        <v>466</v>
      </c>
      <c r="I20" s="102">
        <v>487</v>
      </c>
      <c r="J20" s="105">
        <v>1416</v>
      </c>
      <c r="K20" s="101">
        <v>24</v>
      </c>
      <c r="L20" s="102">
        <v>50</v>
      </c>
      <c r="M20" s="102">
        <v>69</v>
      </c>
      <c r="N20" s="103">
        <v>92</v>
      </c>
      <c r="O20" s="104">
        <v>600</v>
      </c>
      <c r="P20" s="102">
        <v>1206</v>
      </c>
      <c r="Q20" s="106">
        <v>1248</v>
      </c>
      <c r="R20" s="107">
        <v>5871</v>
      </c>
      <c r="S20" s="114">
        <v>42</v>
      </c>
      <c r="T20" s="115">
        <v>158.30000000000001</v>
      </c>
      <c r="U20" s="116">
        <v>22.19023809523809</v>
      </c>
      <c r="V20" s="115">
        <v>422.21378999999996</v>
      </c>
      <c r="W20" s="111">
        <v>59</v>
      </c>
      <c r="X20" s="112">
        <v>73</v>
      </c>
      <c r="Y20" s="112">
        <v>58</v>
      </c>
      <c r="Z20" s="117">
        <v>30</v>
      </c>
      <c r="AA20" s="113">
        <v>140</v>
      </c>
      <c r="AB20" s="112">
        <v>227</v>
      </c>
      <c r="AC20" s="112">
        <v>194</v>
      </c>
      <c r="AD20" s="117">
        <v>329.41</v>
      </c>
      <c r="AE20" s="113">
        <v>14</v>
      </c>
      <c r="AF20" s="112">
        <v>28</v>
      </c>
      <c r="AG20" s="112">
        <v>44</v>
      </c>
      <c r="AH20" s="118">
        <v>37.269841269841272</v>
      </c>
      <c r="AI20" s="113">
        <v>293</v>
      </c>
      <c r="AJ20" s="112">
        <v>524</v>
      </c>
      <c r="AK20" s="112">
        <v>448</v>
      </c>
      <c r="AL20" s="118">
        <v>1290.8715500000001</v>
      </c>
      <c r="AM20" s="101">
        <v>9</v>
      </c>
      <c r="AN20" s="102">
        <v>14</v>
      </c>
      <c r="AO20" s="102">
        <v>14</v>
      </c>
      <c r="AP20" s="117">
        <v>19</v>
      </c>
      <c r="AQ20" s="101">
        <v>105</v>
      </c>
      <c r="AR20" s="102">
        <v>239</v>
      </c>
      <c r="AS20" s="102">
        <v>292</v>
      </c>
      <c r="AT20" s="117">
        <v>927.89999999999986</v>
      </c>
      <c r="AU20" s="101">
        <v>9</v>
      </c>
      <c r="AV20" s="102">
        <v>22</v>
      </c>
      <c r="AW20" s="102">
        <v>25</v>
      </c>
      <c r="AX20" s="118">
        <v>32.82555555555556</v>
      </c>
      <c r="AY20" s="101">
        <v>307</v>
      </c>
      <c r="AZ20" s="102">
        <v>683</v>
      </c>
      <c r="BA20" s="106">
        <v>799</v>
      </c>
      <c r="BB20" s="118">
        <v>4158.0040399999998</v>
      </c>
    </row>
    <row r="21" spans="1:54" ht="15" x14ac:dyDescent="0.25">
      <c r="A21" s="580"/>
      <c r="B21" s="20" t="s">
        <v>26</v>
      </c>
      <c r="C21" s="101">
        <v>8766</v>
      </c>
      <c r="D21" s="102">
        <v>3877</v>
      </c>
      <c r="E21" s="102">
        <v>2538</v>
      </c>
      <c r="F21" s="103">
        <v>1845</v>
      </c>
      <c r="G21" s="104">
        <v>227455</v>
      </c>
      <c r="H21" s="102">
        <v>185958</v>
      </c>
      <c r="I21" s="102">
        <v>171826</v>
      </c>
      <c r="J21" s="105">
        <v>167278</v>
      </c>
      <c r="K21" s="101">
        <v>14937</v>
      </c>
      <c r="L21" s="102">
        <v>6459</v>
      </c>
      <c r="M21" s="102">
        <v>4536</v>
      </c>
      <c r="N21" s="103">
        <v>3748</v>
      </c>
      <c r="O21" s="104">
        <v>526976</v>
      </c>
      <c r="P21" s="102">
        <v>366605</v>
      </c>
      <c r="Q21" s="106">
        <v>355819</v>
      </c>
      <c r="R21" s="107">
        <v>462548</v>
      </c>
      <c r="S21" s="114">
        <v>7</v>
      </c>
      <c r="T21" s="115">
        <v>94.350000000000009</v>
      </c>
      <c r="U21" s="116">
        <v>5.375</v>
      </c>
      <c r="V21" s="115">
        <v>75.551190000000005</v>
      </c>
      <c r="W21" s="111">
        <v>1404</v>
      </c>
      <c r="X21" s="112">
        <v>221</v>
      </c>
      <c r="Y21" s="112">
        <v>62</v>
      </c>
      <c r="Z21" s="117">
        <v>75</v>
      </c>
      <c r="AA21" s="113">
        <v>10729</v>
      </c>
      <c r="AB21" s="112">
        <v>1264</v>
      </c>
      <c r="AC21" s="112">
        <v>408</v>
      </c>
      <c r="AD21" s="117">
        <v>2865.32</v>
      </c>
      <c r="AE21" s="113">
        <v>1377</v>
      </c>
      <c r="AF21" s="112">
        <v>130</v>
      </c>
      <c r="AG21" s="112">
        <v>32</v>
      </c>
      <c r="AH21" s="118">
        <v>88.219444444444449</v>
      </c>
      <c r="AI21" s="113">
        <v>19796</v>
      </c>
      <c r="AJ21" s="112">
        <v>2222</v>
      </c>
      <c r="AK21" s="112">
        <v>612</v>
      </c>
      <c r="AL21" s="118">
        <v>5681.5113600000004</v>
      </c>
      <c r="AM21" s="101">
        <v>7362</v>
      </c>
      <c r="AN21" s="102">
        <v>3656</v>
      </c>
      <c r="AO21" s="102">
        <v>2476</v>
      </c>
      <c r="AP21" s="117">
        <v>1763</v>
      </c>
      <c r="AQ21" s="101">
        <v>216726</v>
      </c>
      <c r="AR21" s="102">
        <v>184694</v>
      </c>
      <c r="AS21" s="102">
        <v>171418</v>
      </c>
      <c r="AT21" s="117">
        <v>164318.71000000002</v>
      </c>
      <c r="AU21" s="101">
        <v>13560</v>
      </c>
      <c r="AV21" s="102">
        <v>6329</v>
      </c>
      <c r="AW21" s="102">
        <v>4504</v>
      </c>
      <c r="AX21" s="118">
        <v>3653.9763492063503</v>
      </c>
      <c r="AY21" s="101">
        <v>507179</v>
      </c>
      <c r="AZ21" s="102">
        <v>364383</v>
      </c>
      <c r="BA21" s="106">
        <v>355208</v>
      </c>
      <c r="BB21" s="118">
        <v>456790.65220000007</v>
      </c>
    </row>
    <row r="22" spans="1:54" ht="15" x14ac:dyDescent="0.25">
      <c r="A22" s="580"/>
      <c r="B22" s="18" t="s">
        <v>27</v>
      </c>
      <c r="C22" s="101">
        <v>1343</v>
      </c>
      <c r="D22" s="102">
        <v>1088</v>
      </c>
      <c r="E22" s="102">
        <v>633</v>
      </c>
      <c r="F22" s="103">
        <v>497</v>
      </c>
      <c r="G22" s="104">
        <v>19960</v>
      </c>
      <c r="H22" s="102">
        <v>22416</v>
      </c>
      <c r="I22" s="102">
        <v>22016</v>
      </c>
      <c r="J22" s="105">
        <v>23227</v>
      </c>
      <c r="K22" s="101">
        <v>1381</v>
      </c>
      <c r="L22" s="102">
        <v>816</v>
      </c>
      <c r="M22" s="102">
        <v>560</v>
      </c>
      <c r="N22" s="103">
        <v>505</v>
      </c>
      <c r="O22" s="104">
        <v>39571</v>
      </c>
      <c r="P22" s="102">
        <v>39049</v>
      </c>
      <c r="Q22" s="106">
        <v>29484</v>
      </c>
      <c r="R22" s="107">
        <v>39536</v>
      </c>
      <c r="S22" s="114">
        <v>160</v>
      </c>
      <c r="T22" s="115">
        <v>2187.6999999999998</v>
      </c>
      <c r="U22" s="116">
        <v>82.841111111111104</v>
      </c>
      <c r="V22" s="115">
        <v>1690.46291</v>
      </c>
      <c r="W22" s="111">
        <v>955</v>
      </c>
      <c r="X22" s="112">
        <v>706</v>
      </c>
      <c r="Y22" s="112">
        <v>308</v>
      </c>
      <c r="Z22" s="117">
        <v>218</v>
      </c>
      <c r="AA22" s="113">
        <v>10017</v>
      </c>
      <c r="AB22" s="112">
        <v>5825</v>
      </c>
      <c r="AC22" s="112">
        <v>3791</v>
      </c>
      <c r="AD22" s="117">
        <v>11574.37</v>
      </c>
      <c r="AE22" s="113">
        <v>745</v>
      </c>
      <c r="AF22" s="112">
        <v>303</v>
      </c>
      <c r="AG22" s="112">
        <v>159</v>
      </c>
      <c r="AH22" s="118">
        <v>237.42047619047619</v>
      </c>
      <c r="AI22" s="113">
        <v>7213</v>
      </c>
      <c r="AJ22" s="112">
        <v>4587</v>
      </c>
      <c r="AK22" s="112">
        <v>2555</v>
      </c>
      <c r="AL22" s="118">
        <v>12599.98869</v>
      </c>
      <c r="AM22" s="101">
        <v>388</v>
      </c>
      <c r="AN22" s="102">
        <v>382</v>
      </c>
      <c r="AO22" s="102">
        <v>325</v>
      </c>
      <c r="AP22" s="117">
        <v>119</v>
      </c>
      <c r="AQ22" s="101">
        <v>9943</v>
      </c>
      <c r="AR22" s="102">
        <v>16591</v>
      </c>
      <c r="AS22" s="102">
        <v>18225</v>
      </c>
      <c r="AT22" s="117">
        <v>9465.0399999999991</v>
      </c>
      <c r="AU22" s="101">
        <v>636</v>
      </c>
      <c r="AV22" s="102">
        <v>513</v>
      </c>
      <c r="AW22" s="102">
        <v>401</v>
      </c>
      <c r="AX22" s="118">
        <v>184.29000000000002</v>
      </c>
      <c r="AY22" s="101">
        <v>32358</v>
      </c>
      <c r="AZ22" s="102">
        <v>34462</v>
      </c>
      <c r="BA22" s="106">
        <v>26929</v>
      </c>
      <c r="BB22" s="118">
        <v>25245.322780000002</v>
      </c>
    </row>
    <row r="23" spans="1:54" ht="15" x14ac:dyDescent="0.25">
      <c r="A23" s="580"/>
      <c r="B23" s="20" t="s">
        <v>28</v>
      </c>
      <c r="C23" s="101">
        <v>370</v>
      </c>
      <c r="D23" s="102">
        <v>337</v>
      </c>
      <c r="E23" s="102">
        <v>182</v>
      </c>
      <c r="F23" s="103">
        <v>131</v>
      </c>
      <c r="G23" s="104">
        <v>10395</v>
      </c>
      <c r="H23" s="102">
        <v>20289</v>
      </c>
      <c r="I23" s="102">
        <v>14745</v>
      </c>
      <c r="J23" s="105">
        <v>13527</v>
      </c>
      <c r="K23" s="101">
        <v>626</v>
      </c>
      <c r="L23" s="102">
        <v>605</v>
      </c>
      <c r="M23" s="102">
        <v>329</v>
      </c>
      <c r="N23" s="103">
        <v>245</v>
      </c>
      <c r="O23" s="104">
        <v>28174</v>
      </c>
      <c r="P23" s="102">
        <v>40322</v>
      </c>
      <c r="Q23" s="106">
        <v>28019</v>
      </c>
      <c r="R23" s="107">
        <v>31913</v>
      </c>
      <c r="S23" s="114">
        <v>2</v>
      </c>
      <c r="T23" s="115">
        <v>61.51</v>
      </c>
      <c r="U23" s="116">
        <v>1.5</v>
      </c>
      <c r="V23" s="115">
        <v>25.59327</v>
      </c>
      <c r="W23" s="111">
        <v>91</v>
      </c>
      <c r="X23" s="112">
        <v>33</v>
      </c>
      <c r="Y23" s="112">
        <v>20</v>
      </c>
      <c r="Z23" s="117">
        <v>16</v>
      </c>
      <c r="AA23" s="113">
        <v>842</v>
      </c>
      <c r="AB23" s="112">
        <v>208</v>
      </c>
      <c r="AC23" s="112">
        <v>419</v>
      </c>
      <c r="AD23" s="117">
        <v>609.45000000000005</v>
      </c>
      <c r="AE23" s="113">
        <v>75</v>
      </c>
      <c r="AF23" s="112">
        <v>15</v>
      </c>
      <c r="AG23" s="112">
        <v>12</v>
      </c>
      <c r="AH23" s="118">
        <v>13.25</v>
      </c>
      <c r="AI23" s="113">
        <v>985</v>
      </c>
      <c r="AJ23" s="112">
        <v>280</v>
      </c>
      <c r="AK23" s="112">
        <v>250</v>
      </c>
      <c r="AL23" s="118">
        <v>837.92412999999999</v>
      </c>
      <c r="AM23" s="101">
        <v>279</v>
      </c>
      <c r="AN23" s="102">
        <v>304</v>
      </c>
      <c r="AO23" s="102">
        <v>162</v>
      </c>
      <c r="AP23" s="117">
        <v>113</v>
      </c>
      <c r="AQ23" s="101">
        <v>9553</v>
      </c>
      <c r="AR23" s="102">
        <v>20080</v>
      </c>
      <c r="AS23" s="102">
        <v>14326</v>
      </c>
      <c r="AT23" s="117">
        <v>12855.84</v>
      </c>
      <c r="AU23" s="101">
        <v>551</v>
      </c>
      <c r="AV23" s="102">
        <v>590</v>
      </c>
      <c r="AW23" s="102">
        <v>317</v>
      </c>
      <c r="AX23" s="118">
        <v>230.28690476190479</v>
      </c>
      <c r="AY23" s="101">
        <v>27189</v>
      </c>
      <c r="AZ23" s="102">
        <v>40042</v>
      </c>
      <c r="BA23" s="106">
        <v>27769</v>
      </c>
      <c r="BB23" s="118">
        <v>31049.515869999999</v>
      </c>
    </row>
    <row r="24" spans="1:54" ht="30" x14ac:dyDescent="0.25">
      <c r="A24" s="580"/>
      <c r="B24" s="18" t="s">
        <v>29</v>
      </c>
      <c r="C24" s="101">
        <v>1121</v>
      </c>
      <c r="D24" s="102">
        <v>1034</v>
      </c>
      <c r="E24" s="102">
        <v>534</v>
      </c>
      <c r="F24" s="103">
        <v>270</v>
      </c>
      <c r="G24" s="104">
        <v>6045</v>
      </c>
      <c r="H24" s="102">
        <v>4732</v>
      </c>
      <c r="I24" s="102">
        <v>4845</v>
      </c>
      <c r="J24" s="105">
        <v>5647</v>
      </c>
      <c r="K24" s="101">
        <v>615</v>
      </c>
      <c r="L24" s="102">
        <v>409</v>
      </c>
      <c r="M24" s="102">
        <v>330</v>
      </c>
      <c r="N24" s="103">
        <v>277</v>
      </c>
      <c r="O24" s="104">
        <v>7762</v>
      </c>
      <c r="P24" s="102">
        <v>5700</v>
      </c>
      <c r="Q24" s="106">
        <v>6163</v>
      </c>
      <c r="R24" s="107">
        <v>9604</v>
      </c>
      <c r="S24" s="114">
        <v>146</v>
      </c>
      <c r="T24" s="115">
        <v>1605.19</v>
      </c>
      <c r="U24" s="116">
        <v>86.629603174603176</v>
      </c>
      <c r="V24" s="115">
        <v>1567.16346</v>
      </c>
      <c r="W24" s="111">
        <v>1059</v>
      </c>
      <c r="X24" s="112">
        <v>987</v>
      </c>
      <c r="Y24" s="112">
        <v>463</v>
      </c>
      <c r="Z24" s="117">
        <v>107</v>
      </c>
      <c r="AA24" s="113">
        <v>4440</v>
      </c>
      <c r="AB24" s="112">
        <v>3603</v>
      </c>
      <c r="AC24" s="112">
        <v>2421</v>
      </c>
      <c r="AD24" s="117">
        <v>2794.79</v>
      </c>
      <c r="AE24" s="113">
        <v>435</v>
      </c>
      <c r="AF24" s="112">
        <v>278</v>
      </c>
      <c r="AG24" s="112">
        <v>168</v>
      </c>
      <c r="AH24" s="118">
        <v>154.37031746031749</v>
      </c>
      <c r="AI24" s="113">
        <v>3612</v>
      </c>
      <c r="AJ24" s="112">
        <v>3569</v>
      </c>
      <c r="AK24" s="112">
        <v>2548</v>
      </c>
      <c r="AL24" s="118">
        <v>5519.7024099999999</v>
      </c>
      <c r="AM24" s="101">
        <v>62</v>
      </c>
      <c r="AN24" s="102">
        <v>47</v>
      </c>
      <c r="AO24" s="102">
        <v>71</v>
      </c>
      <c r="AP24" s="117">
        <v>17</v>
      </c>
      <c r="AQ24" s="101">
        <v>1605</v>
      </c>
      <c r="AR24" s="102">
        <v>1128</v>
      </c>
      <c r="AS24" s="102">
        <v>2424</v>
      </c>
      <c r="AT24" s="117">
        <v>1246.8499999999999</v>
      </c>
      <c r="AU24" s="101">
        <v>181</v>
      </c>
      <c r="AV24" s="102">
        <v>131</v>
      </c>
      <c r="AW24" s="102">
        <v>162</v>
      </c>
      <c r="AX24" s="118">
        <v>36.1934126984127</v>
      </c>
      <c r="AY24" s="101">
        <v>4151</v>
      </c>
      <c r="AZ24" s="102">
        <v>2131</v>
      </c>
      <c r="BA24" s="106">
        <v>3614</v>
      </c>
      <c r="BB24" s="118">
        <v>2516.7718399999999</v>
      </c>
    </row>
    <row r="25" spans="1:54" ht="15" x14ac:dyDescent="0.25">
      <c r="A25" s="580"/>
      <c r="B25" s="20" t="s">
        <v>30</v>
      </c>
      <c r="C25" s="101">
        <v>4743</v>
      </c>
      <c r="D25" s="102">
        <v>3735</v>
      </c>
      <c r="E25" s="102">
        <v>2936</v>
      </c>
      <c r="F25" s="103">
        <v>2005</v>
      </c>
      <c r="G25" s="104">
        <v>95583</v>
      </c>
      <c r="H25" s="102">
        <v>134222</v>
      </c>
      <c r="I25" s="102">
        <v>128740</v>
      </c>
      <c r="J25" s="105">
        <v>100342</v>
      </c>
      <c r="K25" s="101">
        <v>9051</v>
      </c>
      <c r="L25" s="102">
        <v>7775</v>
      </c>
      <c r="M25" s="102">
        <v>6319</v>
      </c>
      <c r="N25" s="103">
        <v>4351</v>
      </c>
      <c r="O25" s="104">
        <v>1017132</v>
      </c>
      <c r="P25" s="102">
        <v>1278536</v>
      </c>
      <c r="Q25" s="106">
        <v>1215043</v>
      </c>
      <c r="R25" s="107">
        <v>1181561</v>
      </c>
      <c r="S25" s="114">
        <v>19</v>
      </c>
      <c r="T25" s="115">
        <v>66.239999999999995</v>
      </c>
      <c r="U25" s="116">
        <v>20.70253968253968</v>
      </c>
      <c r="V25" s="115">
        <v>229.64323000000002</v>
      </c>
      <c r="W25" s="111">
        <v>568</v>
      </c>
      <c r="X25" s="112">
        <v>126</v>
      </c>
      <c r="Y25" s="112">
        <v>24</v>
      </c>
      <c r="Z25" s="117">
        <v>80</v>
      </c>
      <c r="AA25" s="113">
        <v>1401</v>
      </c>
      <c r="AB25" s="112">
        <v>204</v>
      </c>
      <c r="AC25" s="112">
        <v>33</v>
      </c>
      <c r="AD25" s="117">
        <v>624.1</v>
      </c>
      <c r="AE25" s="113">
        <v>240</v>
      </c>
      <c r="AF25" s="112">
        <v>60</v>
      </c>
      <c r="AG25" s="112">
        <v>211</v>
      </c>
      <c r="AH25" s="118">
        <v>117.6990476190476</v>
      </c>
      <c r="AI25" s="113">
        <v>2593</v>
      </c>
      <c r="AJ25" s="112">
        <v>674</v>
      </c>
      <c r="AK25" s="112">
        <v>290</v>
      </c>
      <c r="AL25" s="118">
        <v>5230.1968499999994</v>
      </c>
      <c r="AM25" s="101">
        <v>4175</v>
      </c>
      <c r="AN25" s="102">
        <v>3609</v>
      </c>
      <c r="AO25" s="102">
        <v>2912</v>
      </c>
      <c r="AP25" s="117">
        <v>1906</v>
      </c>
      <c r="AQ25" s="101">
        <v>94182</v>
      </c>
      <c r="AR25" s="102">
        <v>134018</v>
      </c>
      <c r="AS25" s="102">
        <v>128707</v>
      </c>
      <c r="AT25" s="117">
        <v>99651.27</v>
      </c>
      <c r="AU25" s="101">
        <v>8811</v>
      </c>
      <c r="AV25" s="102">
        <v>7715</v>
      </c>
      <c r="AW25" s="102">
        <v>6107</v>
      </c>
      <c r="AX25" s="118">
        <v>4212.8123809523804</v>
      </c>
      <c r="AY25" s="101">
        <v>1014539</v>
      </c>
      <c r="AZ25" s="102">
        <v>1277862</v>
      </c>
      <c r="BA25" s="106">
        <v>1214752</v>
      </c>
      <c r="BB25" s="118">
        <v>1176101.0403999998</v>
      </c>
    </row>
    <row r="26" spans="1:54" ht="30" x14ac:dyDescent="0.25">
      <c r="A26" s="580"/>
      <c r="B26" s="18" t="s">
        <v>31</v>
      </c>
      <c r="C26" s="101">
        <v>3788</v>
      </c>
      <c r="D26" s="102">
        <v>1396</v>
      </c>
      <c r="E26" s="102">
        <v>938</v>
      </c>
      <c r="F26" s="103">
        <v>705</v>
      </c>
      <c r="G26" s="104">
        <v>61127</v>
      </c>
      <c r="H26" s="102">
        <v>49653</v>
      </c>
      <c r="I26" s="102">
        <v>50515</v>
      </c>
      <c r="J26" s="105">
        <v>55440</v>
      </c>
      <c r="K26" s="101">
        <v>4607</v>
      </c>
      <c r="L26" s="102">
        <v>2330</v>
      </c>
      <c r="M26" s="102">
        <v>1639</v>
      </c>
      <c r="N26" s="103">
        <v>1457</v>
      </c>
      <c r="O26" s="104">
        <v>154255</v>
      </c>
      <c r="P26" s="102">
        <v>126789</v>
      </c>
      <c r="Q26" s="106">
        <v>124285</v>
      </c>
      <c r="R26" s="107">
        <v>187278</v>
      </c>
      <c r="S26" s="114">
        <v>103</v>
      </c>
      <c r="T26" s="115">
        <v>1222.3399999999999</v>
      </c>
      <c r="U26" s="116">
        <v>167.71515873015872</v>
      </c>
      <c r="V26" s="115">
        <v>1176.2684299999999</v>
      </c>
      <c r="W26" s="111">
        <v>2301</v>
      </c>
      <c r="X26" s="112">
        <v>600</v>
      </c>
      <c r="Y26" s="112">
        <v>295</v>
      </c>
      <c r="Z26" s="117">
        <v>149</v>
      </c>
      <c r="AA26" s="113">
        <v>15257</v>
      </c>
      <c r="AB26" s="112">
        <v>3679</v>
      </c>
      <c r="AC26" s="112">
        <v>2600</v>
      </c>
      <c r="AD26" s="117">
        <v>6141.71</v>
      </c>
      <c r="AE26" s="113">
        <v>1541</v>
      </c>
      <c r="AF26" s="112">
        <v>560</v>
      </c>
      <c r="AG26" s="112">
        <v>184</v>
      </c>
      <c r="AH26" s="118">
        <v>186.25912698412699</v>
      </c>
      <c r="AI26" s="113">
        <v>14320</v>
      </c>
      <c r="AJ26" s="112">
        <v>3746</v>
      </c>
      <c r="AK26" s="112">
        <v>2280</v>
      </c>
      <c r="AL26" s="118">
        <v>8343.5092599999989</v>
      </c>
      <c r="AM26" s="101">
        <v>1487</v>
      </c>
      <c r="AN26" s="102">
        <v>796</v>
      </c>
      <c r="AO26" s="102">
        <v>643</v>
      </c>
      <c r="AP26" s="117">
        <v>453</v>
      </c>
      <c r="AQ26" s="101">
        <v>45870</v>
      </c>
      <c r="AR26" s="102">
        <v>45974</v>
      </c>
      <c r="AS26" s="102">
        <v>47916</v>
      </c>
      <c r="AT26" s="117">
        <v>48076.130000000005</v>
      </c>
      <c r="AU26" s="101">
        <v>3066</v>
      </c>
      <c r="AV26" s="102">
        <v>1769</v>
      </c>
      <c r="AW26" s="102">
        <v>1455</v>
      </c>
      <c r="AX26" s="118">
        <v>1102.5303968253968</v>
      </c>
      <c r="AY26" s="101">
        <v>139935</v>
      </c>
      <c r="AZ26" s="102">
        <v>123042</v>
      </c>
      <c r="BA26" s="106">
        <v>122005</v>
      </c>
      <c r="BB26" s="118">
        <v>177758.57173</v>
      </c>
    </row>
    <row r="27" spans="1:54" ht="15" customHeight="1" x14ac:dyDescent="0.25">
      <c r="A27" s="596" t="s">
        <v>18</v>
      </c>
      <c r="B27" s="20" t="s">
        <v>9</v>
      </c>
      <c r="C27" s="101">
        <v>21027</v>
      </c>
      <c r="D27" s="102">
        <v>11283</v>
      </c>
      <c r="E27" s="102">
        <v>7789</v>
      </c>
      <c r="F27" s="103">
        <v>6267</v>
      </c>
      <c r="G27" s="104">
        <v>403888</v>
      </c>
      <c r="H27" s="102">
        <v>397508</v>
      </c>
      <c r="I27" s="102">
        <v>385380</v>
      </c>
      <c r="J27" s="105">
        <v>382582</v>
      </c>
      <c r="K27" s="101">
        <v>34366</v>
      </c>
      <c r="L27" s="102">
        <v>20328</v>
      </c>
      <c r="M27" s="102">
        <v>16161</v>
      </c>
      <c r="N27" s="103">
        <v>15528</v>
      </c>
      <c r="O27" s="104">
        <v>1751944</v>
      </c>
      <c r="P27" s="102">
        <v>1784318</v>
      </c>
      <c r="Q27" s="106">
        <v>1712231</v>
      </c>
      <c r="R27" s="107">
        <v>2185753</v>
      </c>
      <c r="S27" s="108">
        <v>1050</v>
      </c>
      <c r="T27" s="109">
        <v>13796.909999999998</v>
      </c>
      <c r="U27" s="110">
        <v>747.33857142857153</v>
      </c>
      <c r="V27" s="109">
        <v>10105.371071111109</v>
      </c>
      <c r="W27" s="111">
        <v>7236</v>
      </c>
      <c r="X27" s="112">
        <v>2897</v>
      </c>
      <c r="Y27" s="112">
        <v>1549</v>
      </c>
      <c r="Z27" s="105">
        <v>1078</v>
      </c>
      <c r="AA27" s="113">
        <v>54541</v>
      </c>
      <c r="AB27" s="112">
        <v>20772</v>
      </c>
      <c r="AC27" s="112">
        <v>17674</v>
      </c>
      <c r="AD27" s="105">
        <v>41128.469999999994</v>
      </c>
      <c r="AE27" s="113">
        <v>6046</v>
      </c>
      <c r="AF27" s="112">
        <v>1608</v>
      </c>
      <c r="AG27" s="112">
        <v>1018</v>
      </c>
      <c r="AH27" s="103">
        <v>1391.5143650793648</v>
      </c>
      <c r="AI27" s="113">
        <v>65556</v>
      </c>
      <c r="AJ27" s="112">
        <v>21045</v>
      </c>
      <c r="AK27" s="112">
        <v>14114</v>
      </c>
      <c r="AL27" s="103">
        <v>62600.605490000002</v>
      </c>
      <c r="AM27" s="101">
        <v>13791</v>
      </c>
      <c r="AN27" s="102">
        <v>8386</v>
      </c>
      <c r="AO27" s="102">
        <v>6240</v>
      </c>
      <c r="AP27" s="105">
        <v>4139</v>
      </c>
      <c r="AQ27" s="101">
        <v>349348</v>
      </c>
      <c r="AR27" s="102">
        <v>376736</v>
      </c>
      <c r="AS27" s="102">
        <v>367706</v>
      </c>
      <c r="AT27" s="105">
        <v>327656.79999999993</v>
      </c>
      <c r="AU27" s="101">
        <v>28320</v>
      </c>
      <c r="AV27" s="102">
        <v>18720</v>
      </c>
      <c r="AW27" s="102">
        <v>15143</v>
      </c>
      <c r="AX27" s="103">
        <v>13388.496111111112</v>
      </c>
      <c r="AY27" s="101">
        <v>1686388</v>
      </c>
      <c r="AZ27" s="102">
        <v>1763273</v>
      </c>
      <c r="BA27" s="106">
        <v>1698117</v>
      </c>
      <c r="BB27" s="103">
        <v>2113046.6858866662</v>
      </c>
    </row>
    <row r="28" spans="1:54" ht="15" customHeight="1" x14ac:dyDescent="0.25">
      <c r="A28" s="597"/>
      <c r="B28" s="18" t="s">
        <v>22</v>
      </c>
      <c r="C28" s="101">
        <v>4274</v>
      </c>
      <c r="D28" s="102">
        <v>1818</v>
      </c>
      <c r="E28" s="102">
        <v>1447</v>
      </c>
      <c r="F28" s="103">
        <v>1148</v>
      </c>
      <c r="G28" s="104">
        <v>51982</v>
      </c>
      <c r="H28" s="102">
        <v>42363</v>
      </c>
      <c r="I28" s="102">
        <v>49773</v>
      </c>
      <c r="J28" s="105">
        <v>60145</v>
      </c>
      <c r="K28" s="101">
        <v>5748</v>
      </c>
      <c r="L28" s="102">
        <v>2736</v>
      </c>
      <c r="M28" s="102">
        <v>2271</v>
      </c>
      <c r="N28" s="103">
        <v>1640</v>
      </c>
      <c r="O28" s="104">
        <v>103481</v>
      </c>
      <c r="P28" s="102">
        <v>92521</v>
      </c>
      <c r="Q28" s="106">
        <v>93354</v>
      </c>
      <c r="R28" s="107">
        <v>120805</v>
      </c>
      <c r="S28" s="114">
        <v>461</v>
      </c>
      <c r="T28" s="115">
        <v>7206.26</v>
      </c>
      <c r="U28" s="116">
        <v>291.12674603174611</v>
      </c>
      <c r="V28" s="115">
        <v>3394.5760099999998</v>
      </c>
      <c r="W28" s="111">
        <v>2738</v>
      </c>
      <c r="X28" s="112">
        <v>739</v>
      </c>
      <c r="Y28" s="112">
        <v>561</v>
      </c>
      <c r="Z28" s="117">
        <v>354</v>
      </c>
      <c r="AA28" s="113">
        <v>21729</v>
      </c>
      <c r="AB28" s="112">
        <v>7766</v>
      </c>
      <c r="AC28" s="112">
        <v>8349</v>
      </c>
      <c r="AD28" s="117">
        <v>17671.07</v>
      </c>
      <c r="AE28" s="113">
        <v>2440</v>
      </c>
      <c r="AF28" s="112">
        <v>432</v>
      </c>
      <c r="AG28" s="112">
        <v>352</v>
      </c>
      <c r="AH28" s="118">
        <v>350.24634920634918</v>
      </c>
      <c r="AI28" s="113">
        <v>25104</v>
      </c>
      <c r="AJ28" s="112">
        <v>6769</v>
      </c>
      <c r="AK28" s="112">
        <v>5358</v>
      </c>
      <c r="AL28" s="118">
        <v>20067.758329999997</v>
      </c>
      <c r="AM28" s="101">
        <v>1536</v>
      </c>
      <c r="AN28" s="102">
        <v>1079</v>
      </c>
      <c r="AO28" s="102">
        <v>886</v>
      </c>
      <c r="AP28" s="117">
        <v>333</v>
      </c>
      <c r="AQ28" s="101">
        <v>30254</v>
      </c>
      <c r="AR28" s="102">
        <v>34598</v>
      </c>
      <c r="AS28" s="102">
        <v>41424</v>
      </c>
      <c r="AT28" s="117">
        <v>35267.240000000005</v>
      </c>
      <c r="AU28" s="101">
        <v>3308</v>
      </c>
      <c r="AV28" s="102">
        <v>2305</v>
      </c>
      <c r="AW28" s="102">
        <v>1920</v>
      </c>
      <c r="AX28" s="118">
        <v>998.26714285714286</v>
      </c>
      <c r="AY28" s="101">
        <v>78377</v>
      </c>
      <c r="AZ28" s="102">
        <v>85752</v>
      </c>
      <c r="BA28" s="106">
        <v>87995</v>
      </c>
      <c r="BB28" s="118">
        <v>97343.164669999998</v>
      </c>
    </row>
    <row r="29" spans="1:54" ht="15" customHeight="1" x14ac:dyDescent="0.25">
      <c r="A29" s="597"/>
      <c r="B29" s="20" t="s">
        <v>23</v>
      </c>
      <c r="C29" s="101">
        <v>642</v>
      </c>
      <c r="D29" s="102">
        <v>554</v>
      </c>
      <c r="E29" s="102">
        <v>479</v>
      </c>
      <c r="F29" s="103">
        <v>822</v>
      </c>
      <c r="G29" s="104">
        <v>3243</v>
      </c>
      <c r="H29" s="102">
        <v>3435</v>
      </c>
      <c r="I29" s="102">
        <v>3434</v>
      </c>
      <c r="J29" s="105">
        <v>12986</v>
      </c>
      <c r="K29" s="101">
        <v>1639</v>
      </c>
      <c r="L29" s="102">
        <v>2721</v>
      </c>
      <c r="M29" s="102">
        <v>3233</v>
      </c>
      <c r="N29" s="103">
        <v>5051</v>
      </c>
      <c r="O29" s="104">
        <v>66300</v>
      </c>
      <c r="P29" s="102">
        <v>104499</v>
      </c>
      <c r="Q29" s="106">
        <v>118190</v>
      </c>
      <c r="R29" s="107">
        <v>506650</v>
      </c>
      <c r="S29" s="114">
        <v>70</v>
      </c>
      <c r="T29" s="115">
        <v>96.04</v>
      </c>
      <c r="U29" s="116">
        <v>80.528095238095233</v>
      </c>
      <c r="V29" s="115">
        <v>881.97382111111108</v>
      </c>
      <c r="W29" s="111">
        <v>208</v>
      </c>
      <c r="X29" s="112">
        <v>106</v>
      </c>
      <c r="Y29" s="112">
        <v>57</v>
      </c>
      <c r="Z29" s="117">
        <v>164</v>
      </c>
      <c r="AA29" s="113">
        <v>331</v>
      </c>
      <c r="AB29" s="112">
        <v>266</v>
      </c>
      <c r="AC29" s="112">
        <v>59</v>
      </c>
      <c r="AD29" s="117">
        <v>624.91999999999996</v>
      </c>
      <c r="AE29" s="113">
        <v>215</v>
      </c>
      <c r="AF29" s="112">
        <v>151</v>
      </c>
      <c r="AG29" s="112">
        <v>87</v>
      </c>
      <c r="AH29" s="118">
        <v>306.37515873015872</v>
      </c>
      <c r="AI29" s="113">
        <v>2799</v>
      </c>
      <c r="AJ29" s="112">
        <v>1329</v>
      </c>
      <c r="AK29" s="112">
        <v>853</v>
      </c>
      <c r="AL29" s="118">
        <v>9679.9003000000012</v>
      </c>
      <c r="AM29" s="101">
        <v>434</v>
      </c>
      <c r="AN29" s="102">
        <v>448</v>
      </c>
      <c r="AO29" s="102">
        <v>422</v>
      </c>
      <c r="AP29" s="117">
        <v>588</v>
      </c>
      <c r="AQ29" s="101">
        <v>2912</v>
      </c>
      <c r="AR29" s="102">
        <v>3170</v>
      </c>
      <c r="AS29" s="102">
        <v>3375</v>
      </c>
      <c r="AT29" s="117">
        <v>12264.89</v>
      </c>
      <c r="AU29" s="101">
        <v>1424</v>
      </c>
      <c r="AV29" s="102">
        <v>2570</v>
      </c>
      <c r="AW29" s="102">
        <v>3147</v>
      </c>
      <c r="AX29" s="118">
        <v>4664.3315079365084</v>
      </c>
      <c r="AY29" s="101">
        <v>63501</v>
      </c>
      <c r="AZ29" s="102">
        <v>103170</v>
      </c>
      <c r="BA29" s="106">
        <v>117337</v>
      </c>
      <c r="BB29" s="118">
        <v>496088.02815444442</v>
      </c>
    </row>
    <row r="30" spans="1:54" ht="30" x14ac:dyDescent="0.25">
      <c r="A30" s="597"/>
      <c r="B30" s="18" t="s">
        <v>25</v>
      </c>
      <c r="C30" s="101">
        <v>41</v>
      </c>
      <c r="D30" s="102">
        <v>78</v>
      </c>
      <c r="E30" s="102">
        <v>68</v>
      </c>
      <c r="F30" s="103">
        <v>97</v>
      </c>
      <c r="G30" s="104">
        <v>237</v>
      </c>
      <c r="H30" s="102">
        <v>584</v>
      </c>
      <c r="I30" s="102">
        <v>638</v>
      </c>
      <c r="J30" s="105">
        <v>1391</v>
      </c>
      <c r="K30" s="101">
        <v>44</v>
      </c>
      <c r="L30" s="102">
        <v>90</v>
      </c>
      <c r="M30" s="102">
        <v>91</v>
      </c>
      <c r="N30" s="103">
        <v>233</v>
      </c>
      <c r="O30" s="104">
        <v>725</v>
      </c>
      <c r="P30" s="102">
        <v>1502</v>
      </c>
      <c r="Q30" s="106">
        <v>1602</v>
      </c>
      <c r="R30" s="107">
        <v>5161</v>
      </c>
      <c r="S30" s="114">
        <v>49</v>
      </c>
      <c r="T30" s="115">
        <v>247.71</v>
      </c>
      <c r="U30" s="116">
        <v>46.25436507936508</v>
      </c>
      <c r="V30" s="115">
        <v>530.73542000000009</v>
      </c>
      <c r="W30" s="111">
        <v>33</v>
      </c>
      <c r="X30" s="112">
        <v>59</v>
      </c>
      <c r="Y30" s="112">
        <v>52</v>
      </c>
      <c r="Z30" s="117">
        <v>38</v>
      </c>
      <c r="AA30" s="113">
        <v>142</v>
      </c>
      <c r="AB30" s="112">
        <v>234</v>
      </c>
      <c r="AC30" s="112">
        <v>241</v>
      </c>
      <c r="AD30" s="117">
        <v>582.76</v>
      </c>
      <c r="AE30" s="113">
        <v>21</v>
      </c>
      <c r="AF30" s="112">
        <v>40</v>
      </c>
      <c r="AG30" s="112">
        <v>57</v>
      </c>
      <c r="AH30" s="118">
        <v>71.418650793650798</v>
      </c>
      <c r="AI30" s="113">
        <v>297</v>
      </c>
      <c r="AJ30" s="112">
        <v>525</v>
      </c>
      <c r="AK30" s="112">
        <v>546</v>
      </c>
      <c r="AL30" s="118">
        <v>1983.0184899999999</v>
      </c>
      <c r="AM30" s="101">
        <v>8</v>
      </c>
      <c r="AN30" s="102">
        <v>19</v>
      </c>
      <c r="AO30" s="102">
        <v>16</v>
      </c>
      <c r="AP30" s="117">
        <v>10</v>
      </c>
      <c r="AQ30" s="101">
        <v>96</v>
      </c>
      <c r="AR30" s="102">
        <v>350</v>
      </c>
      <c r="AS30" s="102">
        <v>397</v>
      </c>
      <c r="AT30" s="117">
        <v>560.4</v>
      </c>
      <c r="AU30" s="101">
        <v>23</v>
      </c>
      <c r="AV30" s="102">
        <v>49</v>
      </c>
      <c r="AW30" s="102">
        <v>34</v>
      </c>
      <c r="AX30" s="118">
        <v>115.18714285714285</v>
      </c>
      <c r="AY30" s="101">
        <v>428</v>
      </c>
      <c r="AZ30" s="102">
        <v>977</v>
      </c>
      <c r="BA30" s="106">
        <v>1056</v>
      </c>
      <c r="BB30" s="118">
        <v>2647.1429400000006</v>
      </c>
    </row>
    <row r="31" spans="1:54" ht="15" customHeight="1" x14ac:dyDescent="0.25">
      <c r="A31" s="597"/>
      <c r="B31" s="20" t="s">
        <v>26</v>
      </c>
      <c r="C31" s="101">
        <v>6699</v>
      </c>
      <c r="D31" s="102">
        <v>2966</v>
      </c>
      <c r="E31" s="102">
        <v>2132</v>
      </c>
      <c r="F31" s="103">
        <v>1524</v>
      </c>
      <c r="G31" s="104">
        <v>167015</v>
      </c>
      <c r="H31" s="102">
        <v>146174</v>
      </c>
      <c r="I31" s="102">
        <v>151505</v>
      </c>
      <c r="J31" s="105">
        <v>141384</v>
      </c>
      <c r="K31" s="101">
        <v>11579</v>
      </c>
      <c r="L31" s="102">
        <v>5081</v>
      </c>
      <c r="M31" s="102">
        <v>3831</v>
      </c>
      <c r="N31" s="103">
        <v>3056</v>
      </c>
      <c r="O31" s="104">
        <v>432803</v>
      </c>
      <c r="P31" s="102">
        <v>307301</v>
      </c>
      <c r="Q31" s="106">
        <v>320176</v>
      </c>
      <c r="R31" s="107">
        <v>393463</v>
      </c>
      <c r="S31" s="114">
        <v>5</v>
      </c>
      <c r="T31" s="115">
        <v>45.82</v>
      </c>
      <c r="U31" s="116">
        <v>3.75</v>
      </c>
      <c r="V31" s="115">
        <v>78.0989</v>
      </c>
      <c r="W31" s="111">
        <v>931</v>
      </c>
      <c r="X31" s="112">
        <v>140</v>
      </c>
      <c r="Y31" s="112">
        <v>33</v>
      </c>
      <c r="Z31" s="117">
        <v>87</v>
      </c>
      <c r="AA31" s="113">
        <v>6957</v>
      </c>
      <c r="AB31" s="112">
        <v>690</v>
      </c>
      <c r="AC31" s="112">
        <v>352</v>
      </c>
      <c r="AD31" s="117">
        <v>3436.5</v>
      </c>
      <c r="AE31" s="113">
        <v>941</v>
      </c>
      <c r="AF31" s="112">
        <v>80</v>
      </c>
      <c r="AG31" s="112">
        <v>27</v>
      </c>
      <c r="AH31" s="118">
        <v>107.9484126984127</v>
      </c>
      <c r="AI31" s="113">
        <v>13383</v>
      </c>
      <c r="AJ31" s="112">
        <v>1257</v>
      </c>
      <c r="AK31" s="112">
        <v>383</v>
      </c>
      <c r="AL31" s="118">
        <v>6510.7482499999996</v>
      </c>
      <c r="AM31" s="101">
        <v>5768</v>
      </c>
      <c r="AN31" s="102">
        <v>2826</v>
      </c>
      <c r="AO31" s="102">
        <v>2099</v>
      </c>
      <c r="AP31" s="117">
        <v>1432</v>
      </c>
      <c r="AQ31" s="101">
        <v>160058</v>
      </c>
      <c r="AR31" s="102">
        <v>145483</v>
      </c>
      <c r="AS31" s="102">
        <v>151153</v>
      </c>
      <c r="AT31" s="117">
        <v>137901.85999999999</v>
      </c>
      <c r="AU31" s="101">
        <v>10638</v>
      </c>
      <c r="AV31" s="102">
        <v>5000</v>
      </c>
      <c r="AW31" s="102">
        <v>3804</v>
      </c>
      <c r="AX31" s="118">
        <v>2944.425079365079</v>
      </c>
      <c r="AY31" s="101">
        <v>419421</v>
      </c>
      <c r="AZ31" s="102">
        <v>306044</v>
      </c>
      <c r="BA31" s="106">
        <v>319793</v>
      </c>
      <c r="BB31" s="118">
        <v>386874.01936222217</v>
      </c>
    </row>
    <row r="32" spans="1:54" ht="15" customHeight="1" x14ac:dyDescent="0.25">
      <c r="A32" s="597"/>
      <c r="B32" s="18" t="s">
        <v>27</v>
      </c>
      <c r="C32" s="101">
        <v>1362</v>
      </c>
      <c r="D32" s="102">
        <v>816</v>
      </c>
      <c r="E32" s="102">
        <v>499</v>
      </c>
      <c r="F32" s="103">
        <v>436</v>
      </c>
      <c r="G32" s="104">
        <v>19310</v>
      </c>
      <c r="H32" s="102">
        <v>17806</v>
      </c>
      <c r="I32" s="102">
        <v>17992</v>
      </c>
      <c r="J32" s="105">
        <v>21770</v>
      </c>
      <c r="K32" s="101">
        <v>1343</v>
      </c>
      <c r="L32" s="102">
        <v>669</v>
      </c>
      <c r="M32" s="102">
        <v>431</v>
      </c>
      <c r="N32" s="103">
        <v>442</v>
      </c>
      <c r="O32" s="104">
        <v>33402</v>
      </c>
      <c r="P32" s="102">
        <v>26570</v>
      </c>
      <c r="Q32" s="106">
        <v>20948</v>
      </c>
      <c r="R32" s="107">
        <v>27920</v>
      </c>
      <c r="S32" s="114">
        <v>170</v>
      </c>
      <c r="T32" s="115">
        <v>3308.29</v>
      </c>
      <c r="U32" s="116">
        <v>107.5318253968254</v>
      </c>
      <c r="V32" s="115">
        <v>1852.0969</v>
      </c>
      <c r="W32" s="111">
        <v>1029</v>
      </c>
      <c r="X32" s="112">
        <v>545</v>
      </c>
      <c r="Y32" s="112">
        <v>264</v>
      </c>
      <c r="Z32" s="117">
        <v>181</v>
      </c>
      <c r="AA32" s="113">
        <v>10569</v>
      </c>
      <c r="AB32" s="112">
        <v>5305</v>
      </c>
      <c r="AC32" s="112">
        <v>3867</v>
      </c>
      <c r="AD32" s="117">
        <v>10365.17</v>
      </c>
      <c r="AE32" s="113">
        <v>807</v>
      </c>
      <c r="AF32" s="112">
        <v>283</v>
      </c>
      <c r="AG32" s="112">
        <v>142</v>
      </c>
      <c r="AH32" s="118">
        <v>196.74936507936511</v>
      </c>
      <c r="AI32" s="113">
        <v>7819</v>
      </c>
      <c r="AJ32" s="112">
        <v>3980</v>
      </c>
      <c r="AK32" s="112">
        <v>2314</v>
      </c>
      <c r="AL32" s="118">
        <v>10231.3856</v>
      </c>
      <c r="AM32" s="101">
        <v>333</v>
      </c>
      <c r="AN32" s="102">
        <v>271</v>
      </c>
      <c r="AO32" s="102">
        <v>235</v>
      </c>
      <c r="AP32" s="117">
        <v>85</v>
      </c>
      <c r="AQ32" s="101">
        <v>8741</v>
      </c>
      <c r="AR32" s="102">
        <v>12502</v>
      </c>
      <c r="AS32" s="102">
        <v>14125</v>
      </c>
      <c r="AT32" s="117">
        <v>8096.43</v>
      </c>
      <c r="AU32" s="101">
        <v>536</v>
      </c>
      <c r="AV32" s="102">
        <v>385</v>
      </c>
      <c r="AW32" s="102">
        <v>288</v>
      </c>
      <c r="AX32" s="118">
        <v>137.33611111111117</v>
      </c>
      <c r="AY32" s="101">
        <v>25583</v>
      </c>
      <c r="AZ32" s="102">
        <v>22591</v>
      </c>
      <c r="BA32" s="106">
        <v>18634</v>
      </c>
      <c r="BB32" s="118">
        <v>15836.62408</v>
      </c>
    </row>
    <row r="33" spans="1:54" ht="15" customHeight="1" x14ac:dyDescent="0.25">
      <c r="A33" s="597"/>
      <c r="B33" s="20" t="s">
        <v>28</v>
      </c>
      <c r="C33" s="101">
        <v>292</v>
      </c>
      <c r="D33" s="102">
        <v>274</v>
      </c>
      <c r="E33" s="102">
        <v>131</v>
      </c>
      <c r="F33" s="103">
        <v>109</v>
      </c>
      <c r="G33" s="104">
        <v>9723</v>
      </c>
      <c r="H33" s="102">
        <v>18659</v>
      </c>
      <c r="I33" s="102">
        <v>11634</v>
      </c>
      <c r="J33" s="105">
        <v>11046</v>
      </c>
      <c r="K33" s="101">
        <v>538</v>
      </c>
      <c r="L33" s="102">
        <v>519</v>
      </c>
      <c r="M33" s="102">
        <v>235</v>
      </c>
      <c r="N33" s="103">
        <v>199</v>
      </c>
      <c r="O33" s="104">
        <v>23076</v>
      </c>
      <c r="P33" s="102">
        <v>35783</v>
      </c>
      <c r="Q33" s="106">
        <v>19817</v>
      </c>
      <c r="R33" s="107">
        <v>23183</v>
      </c>
      <c r="S33" s="114">
        <v>11</v>
      </c>
      <c r="T33" s="115">
        <v>117.17</v>
      </c>
      <c r="U33" s="116">
        <v>3.625</v>
      </c>
      <c r="V33" s="115">
        <v>125.77200999999999</v>
      </c>
      <c r="W33" s="111">
        <v>45</v>
      </c>
      <c r="X33" s="112">
        <v>19</v>
      </c>
      <c r="Y33" s="112">
        <v>19</v>
      </c>
      <c r="Z33" s="117">
        <v>14</v>
      </c>
      <c r="AA33" s="113">
        <v>421</v>
      </c>
      <c r="AB33" s="112">
        <v>135</v>
      </c>
      <c r="AC33" s="112">
        <v>283</v>
      </c>
      <c r="AD33" s="117">
        <v>919.97</v>
      </c>
      <c r="AE33" s="113">
        <v>43</v>
      </c>
      <c r="AF33" s="112">
        <v>11</v>
      </c>
      <c r="AG33" s="112">
        <v>11</v>
      </c>
      <c r="AH33" s="118">
        <v>19.388888888888889</v>
      </c>
      <c r="AI33" s="113">
        <v>471</v>
      </c>
      <c r="AJ33" s="112">
        <v>147</v>
      </c>
      <c r="AK33" s="112">
        <v>204</v>
      </c>
      <c r="AL33" s="118">
        <v>872.35249999999996</v>
      </c>
      <c r="AM33" s="101">
        <v>247</v>
      </c>
      <c r="AN33" s="102">
        <v>255</v>
      </c>
      <c r="AO33" s="102">
        <v>112</v>
      </c>
      <c r="AP33" s="117">
        <v>84</v>
      </c>
      <c r="AQ33" s="101">
        <v>9302</v>
      </c>
      <c r="AR33" s="102">
        <v>18524</v>
      </c>
      <c r="AS33" s="102">
        <v>11351</v>
      </c>
      <c r="AT33" s="117">
        <v>10008.98</v>
      </c>
      <c r="AU33" s="101">
        <v>495</v>
      </c>
      <c r="AV33" s="102">
        <v>507</v>
      </c>
      <c r="AW33" s="102">
        <v>224</v>
      </c>
      <c r="AX33" s="118">
        <v>175.70023809523806</v>
      </c>
      <c r="AY33" s="101">
        <v>22605</v>
      </c>
      <c r="AZ33" s="102">
        <v>35636</v>
      </c>
      <c r="BA33" s="106">
        <v>19613</v>
      </c>
      <c r="BB33" s="118">
        <v>22184.827839999998</v>
      </c>
    </row>
    <row r="34" spans="1:54" ht="30" x14ac:dyDescent="0.25">
      <c r="A34" s="597"/>
      <c r="B34" s="18" t="s">
        <v>29</v>
      </c>
      <c r="C34" s="101">
        <v>628</v>
      </c>
      <c r="D34" s="102">
        <v>766</v>
      </c>
      <c r="E34" s="102">
        <v>387</v>
      </c>
      <c r="F34" s="103">
        <v>295</v>
      </c>
      <c r="G34" s="104">
        <v>3612</v>
      </c>
      <c r="H34" s="102">
        <v>4948</v>
      </c>
      <c r="I34" s="102">
        <v>5571</v>
      </c>
      <c r="J34" s="105">
        <v>7507</v>
      </c>
      <c r="K34" s="101">
        <v>353</v>
      </c>
      <c r="L34" s="102">
        <v>398</v>
      </c>
      <c r="M34" s="102">
        <v>349</v>
      </c>
      <c r="N34" s="103">
        <v>321</v>
      </c>
      <c r="O34" s="104">
        <v>3919</v>
      </c>
      <c r="P34" s="102">
        <v>5611</v>
      </c>
      <c r="Q34" s="106">
        <v>6374</v>
      </c>
      <c r="R34" s="107">
        <v>10622</v>
      </c>
      <c r="S34" s="114">
        <v>170</v>
      </c>
      <c r="T34" s="115">
        <v>1769.81</v>
      </c>
      <c r="U34" s="116">
        <v>109.46325396825399</v>
      </c>
      <c r="V34" s="115">
        <v>1878.4892</v>
      </c>
      <c r="W34" s="111">
        <v>595</v>
      </c>
      <c r="X34" s="112">
        <v>710</v>
      </c>
      <c r="Y34" s="112">
        <v>314</v>
      </c>
      <c r="Z34" s="117">
        <v>105</v>
      </c>
      <c r="AA34" s="113">
        <v>2939</v>
      </c>
      <c r="AB34" s="112">
        <v>3278</v>
      </c>
      <c r="AC34" s="112">
        <v>2349</v>
      </c>
      <c r="AD34" s="117">
        <v>3709.2</v>
      </c>
      <c r="AE34" s="113">
        <v>287</v>
      </c>
      <c r="AF34" s="112">
        <v>290</v>
      </c>
      <c r="AG34" s="112">
        <v>177</v>
      </c>
      <c r="AH34" s="118">
        <v>154.08523809523811</v>
      </c>
      <c r="AI34" s="113">
        <v>2550</v>
      </c>
      <c r="AJ34" s="112">
        <v>3229</v>
      </c>
      <c r="AK34" s="112">
        <v>2326</v>
      </c>
      <c r="AL34" s="118">
        <v>5414.3750999999993</v>
      </c>
      <c r="AM34" s="101">
        <v>33</v>
      </c>
      <c r="AN34" s="102">
        <v>56</v>
      </c>
      <c r="AO34" s="102">
        <v>73</v>
      </c>
      <c r="AP34" s="117">
        <v>20</v>
      </c>
      <c r="AQ34" s="101">
        <v>674</v>
      </c>
      <c r="AR34" s="102">
        <v>1670</v>
      </c>
      <c r="AS34" s="102">
        <v>3222</v>
      </c>
      <c r="AT34" s="117">
        <v>2027.6399999999999</v>
      </c>
      <c r="AU34" s="101">
        <v>65</v>
      </c>
      <c r="AV34" s="102">
        <v>108</v>
      </c>
      <c r="AW34" s="102">
        <v>173</v>
      </c>
      <c r="AX34" s="118">
        <v>57.475000000000001</v>
      </c>
      <c r="AY34" s="101">
        <v>1369</v>
      </c>
      <c r="AZ34" s="102">
        <v>2382</v>
      </c>
      <c r="BA34" s="106">
        <v>4048</v>
      </c>
      <c r="BB34" s="118">
        <v>3329.13609</v>
      </c>
    </row>
    <row r="35" spans="1:54" ht="15" customHeight="1" x14ac:dyDescent="0.25">
      <c r="A35" s="597"/>
      <c r="B35" s="20" t="s">
        <v>30</v>
      </c>
      <c r="C35" s="101">
        <v>3592</v>
      </c>
      <c r="D35" s="102">
        <v>2501</v>
      </c>
      <c r="E35" s="102">
        <v>1804</v>
      </c>
      <c r="F35" s="103">
        <v>1243</v>
      </c>
      <c r="G35" s="104">
        <v>76674</v>
      </c>
      <c r="H35" s="102">
        <v>105465</v>
      </c>
      <c r="I35" s="102">
        <v>96358</v>
      </c>
      <c r="J35" s="105">
        <v>79414</v>
      </c>
      <c r="K35" s="101">
        <v>7196</v>
      </c>
      <c r="L35" s="102">
        <v>5715</v>
      </c>
      <c r="M35" s="102">
        <v>4243</v>
      </c>
      <c r="N35" s="103">
        <v>3313</v>
      </c>
      <c r="O35" s="104">
        <v>863311</v>
      </c>
      <c r="P35" s="102">
        <v>1044539</v>
      </c>
      <c r="Q35" s="106">
        <v>1001171</v>
      </c>
      <c r="R35" s="107">
        <v>918524</v>
      </c>
      <c r="S35" s="114">
        <v>26</v>
      </c>
      <c r="T35" s="115">
        <v>69.98</v>
      </c>
      <c r="U35" s="116">
        <v>23.98039682539682</v>
      </c>
      <c r="V35" s="115">
        <v>292.53167999999999</v>
      </c>
      <c r="W35" s="111">
        <v>336</v>
      </c>
      <c r="X35" s="112">
        <v>47</v>
      </c>
      <c r="Y35" s="112">
        <v>19</v>
      </c>
      <c r="Z35" s="117">
        <v>35</v>
      </c>
      <c r="AA35" s="113">
        <v>1104</v>
      </c>
      <c r="AB35" s="112">
        <v>100</v>
      </c>
      <c r="AC35" s="112">
        <v>163</v>
      </c>
      <c r="AD35" s="117">
        <v>385.42</v>
      </c>
      <c r="AE35" s="113">
        <v>217</v>
      </c>
      <c r="AF35" s="112">
        <v>24</v>
      </c>
      <c r="AG35" s="112">
        <v>14</v>
      </c>
      <c r="AH35" s="118">
        <v>54.40642857142857</v>
      </c>
      <c r="AI35" s="113">
        <v>2245</v>
      </c>
      <c r="AJ35" s="112">
        <v>383</v>
      </c>
      <c r="AK35" s="112">
        <v>233</v>
      </c>
      <c r="AL35" s="118">
        <v>1989.1525200000001</v>
      </c>
      <c r="AM35" s="101">
        <v>3256</v>
      </c>
      <c r="AN35" s="102">
        <v>2454</v>
      </c>
      <c r="AO35" s="102">
        <v>1785</v>
      </c>
      <c r="AP35" s="117">
        <v>1182</v>
      </c>
      <c r="AQ35" s="101">
        <v>75571</v>
      </c>
      <c r="AR35" s="102">
        <v>105365</v>
      </c>
      <c r="AS35" s="102">
        <v>96195</v>
      </c>
      <c r="AT35" s="117">
        <v>78959.01999999999</v>
      </c>
      <c r="AU35" s="101">
        <v>6979</v>
      </c>
      <c r="AV35" s="102">
        <v>5691</v>
      </c>
      <c r="AW35" s="102">
        <v>4229</v>
      </c>
      <c r="AX35" s="118">
        <v>3234.847619047619</v>
      </c>
      <c r="AY35" s="101">
        <v>861065</v>
      </c>
      <c r="AZ35" s="102">
        <v>1044156</v>
      </c>
      <c r="BA35" s="106">
        <v>1000937</v>
      </c>
      <c r="BB35" s="118">
        <v>916242.15662999998</v>
      </c>
    </row>
    <row r="36" spans="1:54" ht="15" customHeight="1" x14ac:dyDescent="0.25">
      <c r="A36" s="597"/>
      <c r="B36" s="20" t="s">
        <v>24</v>
      </c>
      <c r="C36" s="101"/>
      <c r="D36" s="102"/>
      <c r="E36" s="102"/>
      <c r="F36" s="103">
        <v>2</v>
      </c>
      <c r="G36" s="104"/>
      <c r="H36" s="102"/>
      <c r="I36" s="102"/>
      <c r="J36" s="105">
        <v>1</v>
      </c>
      <c r="K36" s="101"/>
      <c r="L36" s="102"/>
      <c r="M36" s="102"/>
      <c r="N36" s="103">
        <v>1</v>
      </c>
      <c r="O36" s="104"/>
      <c r="P36" s="102"/>
      <c r="Q36" s="106"/>
      <c r="R36" s="107">
        <v>5</v>
      </c>
      <c r="S36" s="114">
        <v>2</v>
      </c>
      <c r="T36" s="115">
        <v>1.34</v>
      </c>
      <c r="U36" s="116">
        <v>1.436666666666667</v>
      </c>
      <c r="V36" s="115">
        <v>4.88</v>
      </c>
      <c r="W36" s="111"/>
      <c r="X36" s="112"/>
      <c r="Y36" s="112"/>
      <c r="Z36" s="117"/>
      <c r="AA36" s="113"/>
      <c r="AB36" s="112"/>
      <c r="AC36" s="112"/>
      <c r="AD36" s="117"/>
      <c r="AE36" s="113"/>
      <c r="AF36" s="112"/>
      <c r="AG36" s="112"/>
      <c r="AH36" s="118"/>
      <c r="AI36" s="113"/>
      <c r="AJ36" s="112"/>
      <c r="AK36" s="112"/>
      <c r="AL36" s="118"/>
      <c r="AM36" s="101"/>
      <c r="AN36" s="102"/>
      <c r="AO36" s="102"/>
      <c r="AP36" s="117"/>
      <c r="AQ36" s="101"/>
      <c r="AR36" s="102"/>
      <c r="AS36" s="102"/>
      <c r="AT36" s="117"/>
      <c r="AU36" s="101"/>
      <c r="AV36" s="102"/>
      <c r="AW36" s="102"/>
      <c r="AX36" s="118"/>
      <c r="AY36" s="101"/>
      <c r="AZ36" s="102"/>
      <c r="BA36" s="106"/>
      <c r="BB36" s="118"/>
    </row>
    <row r="37" spans="1:54" ht="30" x14ac:dyDescent="0.25">
      <c r="A37" s="598"/>
      <c r="B37" s="18" t="s">
        <v>31</v>
      </c>
      <c r="C37" s="101">
        <v>3497</v>
      </c>
      <c r="D37" s="102">
        <v>1510</v>
      </c>
      <c r="E37" s="102">
        <v>842</v>
      </c>
      <c r="F37" s="103">
        <v>591</v>
      </c>
      <c r="G37" s="104">
        <v>72092</v>
      </c>
      <c r="H37" s="102">
        <v>58074</v>
      </c>
      <c r="I37" s="102">
        <v>48475</v>
      </c>
      <c r="J37" s="105">
        <v>46938</v>
      </c>
      <c r="K37" s="101">
        <v>5926</v>
      </c>
      <c r="L37" s="102">
        <v>2399</v>
      </c>
      <c r="M37" s="102">
        <v>1476</v>
      </c>
      <c r="N37" s="103">
        <v>1272</v>
      </c>
      <c r="O37" s="104">
        <v>224927</v>
      </c>
      <c r="P37" s="102">
        <v>165992</v>
      </c>
      <c r="Q37" s="106">
        <v>130601</v>
      </c>
      <c r="R37" s="107">
        <v>179420</v>
      </c>
      <c r="S37" s="114">
        <v>86</v>
      </c>
      <c r="T37" s="115">
        <v>934.49</v>
      </c>
      <c r="U37" s="116">
        <v>79.642222222222216</v>
      </c>
      <c r="V37" s="115">
        <v>1066.21713</v>
      </c>
      <c r="W37" s="111">
        <v>1321</v>
      </c>
      <c r="X37" s="112">
        <v>532</v>
      </c>
      <c r="Y37" s="112">
        <v>230</v>
      </c>
      <c r="Z37" s="117">
        <v>100</v>
      </c>
      <c r="AA37" s="113">
        <v>10351</v>
      </c>
      <c r="AB37" s="112">
        <v>2999</v>
      </c>
      <c r="AC37" s="112">
        <v>2011</v>
      </c>
      <c r="AD37" s="117">
        <v>3433.46</v>
      </c>
      <c r="AE37" s="113">
        <v>1075</v>
      </c>
      <c r="AF37" s="112">
        <v>295</v>
      </c>
      <c r="AG37" s="112">
        <v>151</v>
      </c>
      <c r="AH37" s="118">
        <v>130.89587301587301</v>
      </c>
      <c r="AI37" s="113">
        <v>10888</v>
      </c>
      <c r="AJ37" s="112">
        <v>3428</v>
      </c>
      <c r="AK37" s="112">
        <v>1898</v>
      </c>
      <c r="AL37" s="118">
        <v>5851.9144000000006</v>
      </c>
      <c r="AM37" s="101">
        <v>2176</v>
      </c>
      <c r="AN37" s="102">
        <v>978</v>
      </c>
      <c r="AO37" s="102">
        <v>612</v>
      </c>
      <c r="AP37" s="117">
        <v>405</v>
      </c>
      <c r="AQ37" s="101">
        <v>61741</v>
      </c>
      <c r="AR37" s="102">
        <v>55074</v>
      </c>
      <c r="AS37" s="102">
        <v>46464</v>
      </c>
      <c r="AT37" s="117">
        <v>42570.34</v>
      </c>
      <c r="AU37" s="101">
        <v>4852</v>
      </c>
      <c r="AV37" s="102">
        <v>2104</v>
      </c>
      <c r="AW37" s="102">
        <v>1324</v>
      </c>
      <c r="AX37" s="118">
        <v>1060.9262698412699</v>
      </c>
      <c r="AY37" s="101">
        <v>214039</v>
      </c>
      <c r="AZ37" s="102">
        <v>162564</v>
      </c>
      <c r="BA37" s="106">
        <v>128703</v>
      </c>
      <c r="BB37" s="118">
        <v>172501.58611999999</v>
      </c>
    </row>
    <row r="38" spans="1:54" ht="15" x14ac:dyDescent="0.25">
      <c r="A38" s="580" t="s">
        <v>19</v>
      </c>
      <c r="B38" s="20" t="s">
        <v>9</v>
      </c>
      <c r="C38" s="101">
        <v>27022</v>
      </c>
      <c r="D38" s="102">
        <v>14757</v>
      </c>
      <c r="E38" s="102">
        <v>9630</v>
      </c>
      <c r="F38" s="103">
        <v>7001</v>
      </c>
      <c r="G38" s="104">
        <v>494705</v>
      </c>
      <c r="H38" s="102">
        <v>465568</v>
      </c>
      <c r="I38" s="102">
        <v>446381</v>
      </c>
      <c r="J38" s="105">
        <v>440455</v>
      </c>
      <c r="K38" s="101">
        <v>33731</v>
      </c>
      <c r="L38" s="102">
        <v>19874</v>
      </c>
      <c r="M38" s="102">
        <v>14641</v>
      </c>
      <c r="N38" s="103">
        <v>12641</v>
      </c>
      <c r="O38" s="104">
        <v>1422169</v>
      </c>
      <c r="P38" s="102">
        <v>1378183</v>
      </c>
      <c r="Q38" s="106">
        <v>1248544</v>
      </c>
      <c r="R38" s="107">
        <v>1533634</v>
      </c>
      <c r="S38" s="108">
        <v>1457</v>
      </c>
      <c r="T38" s="109">
        <v>16333.4</v>
      </c>
      <c r="U38" s="110">
        <v>844.10857142857139</v>
      </c>
      <c r="V38" s="109">
        <v>12013.41374</v>
      </c>
      <c r="W38" s="111">
        <v>12033</v>
      </c>
      <c r="X38" s="112">
        <v>5508</v>
      </c>
      <c r="Y38" s="112">
        <v>2960</v>
      </c>
      <c r="Z38" s="105">
        <v>1221</v>
      </c>
      <c r="AA38" s="113">
        <v>78301</v>
      </c>
      <c r="AB38" s="112">
        <v>34786</v>
      </c>
      <c r="AC38" s="112">
        <v>26418</v>
      </c>
      <c r="AD38" s="105">
        <v>50595.770000000004</v>
      </c>
      <c r="AE38" s="113">
        <v>6449</v>
      </c>
      <c r="AF38" s="112">
        <v>2163</v>
      </c>
      <c r="AG38" s="112">
        <v>1337</v>
      </c>
      <c r="AH38" s="103">
        <v>1487.5186507936507</v>
      </c>
      <c r="AI38" s="113">
        <v>74078</v>
      </c>
      <c r="AJ38" s="112">
        <v>29898</v>
      </c>
      <c r="AK38" s="112">
        <v>19628</v>
      </c>
      <c r="AL38" s="103">
        <v>69112.786581111097</v>
      </c>
      <c r="AM38" s="101">
        <v>14989</v>
      </c>
      <c r="AN38" s="102">
        <v>9249</v>
      </c>
      <c r="AO38" s="102">
        <v>6670</v>
      </c>
      <c r="AP38" s="105">
        <v>4323</v>
      </c>
      <c r="AQ38" s="101">
        <v>416404</v>
      </c>
      <c r="AR38" s="102">
        <v>430782</v>
      </c>
      <c r="AS38" s="102">
        <v>419963</v>
      </c>
      <c r="AT38" s="105">
        <v>373526.82</v>
      </c>
      <c r="AU38" s="101">
        <v>27282</v>
      </c>
      <c r="AV38" s="102">
        <v>17710</v>
      </c>
      <c r="AW38" s="102">
        <v>13304</v>
      </c>
      <c r="AX38" s="103">
        <v>10309.550396825398</v>
      </c>
      <c r="AY38" s="101">
        <v>1348091</v>
      </c>
      <c r="AZ38" s="102">
        <v>1348285</v>
      </c>
      <c r="BA38" s="106">
        <v>1228915</v>
      </c>
      <c r="BB38" s="103">
        <v>1452507.0217988887</v>
      </c>
    </row>
    <row r="39" spans="1:54" ht="15" x14ac:dyDescent="0.25">
      <c r="A39" s="580"/>
      <c r="B39" s="18" t="s">
        <v>22</v>
      </c>
      <c r="C39" s="101">
        <v>3488</v>
      </c>
      <c r="D39" s="102">
        <v>1783</v>
      </c>
      <c r="E39" s="102">
        <v>1490</v>
      </c>
      <c r="F39" s="103">
        <v>1268</v>
      </c>
      <c r="G39" s="104">
        <v>40602</v>
      </c>
      <c r="H39" s="102">
        <v>33971</v>
      </c>
      <c r="I39" s="102">
        <v>38626</v>
      </c>
      <c r="J39" s="105">
        <v>46036</v>
      </c>
      <c r="K39" s="101">
        <v>2560</v>
      </c>
      <c r="L39" s="102">
        <v>1226</v>
      </c>
      <c r="M39" s="102">
        <v>1210</v>
      </c>
      <c r="N39" s="103">
        <v>1134</v>
      </c>
      <c r="O39" s="104">
        <v>52461</v>
      </c>
      <c r="P39" s="102">
        <v>43204</v>
      </c>
      <c r="Q39" s="106">
        <v>38614</v>
      </c>
      <c r="R39" s="107">
        <v>59302</v>
      </c>
      <c r="S39" s="114">
        <v>710</v>
      </c>
      <c r="T39" s="115">
        <v>8940.43</v>
      </c>
      <c r="U39" s="116">
        <v>359.22420634920633</v>
      </c>
      <c r="V39" s="115">
        <v>4654.4163499999995</v>
      </c>
      <c r="W39" s="111">
        <v>2871</v>
      </c>
      <c r="X39" s="112">
        <v>1359</v>
      </c>
      <c r="Y39" s="112">
        <v>1057</v>
      </c>
      <c r="Z39" s="105">
        <v>426</v>
      </c>
      <c r="AA39" s="113">
        <v>24596</v>
      </c>
      <c r="AB39" s="112">
        <v>13463</v>
      </c>
      <c r="AC39" s="112">
        <v>12312</v>
      </c>
      <c r="AD39" s="105">
        <v>23081.48</v>
      </c>
      <c r="AE39" s="113">
        <v>1338</v>
      </c>
      <c r="AF39" s="112">
        <v>467</v>
      </c>
      <c r="AG39" s="112">
        <v>459</v>
      </c>
      <c r="AH39" s="103">
        <v>360.58484126984132</v>
      </c>
      <c r="AI39" s="113">
        <v>14889</v>
      </c>
      <c r="AJ39" s="112">
        <v>8727</v>
      </c>
      <c r="AK39" s="112">
        <v>6810</v>
      </c>
      <c r="AL39" s="103">
        <v>22128.481469999999</v>
      </c>
      <c r="AM39" s="101">
        <v>617</v>
      </c>
      <c r="AN39" s="102">
        <v>424</v>
      </c>
      <c r="AO39" s="102">
        <v>433</v>
      </c>
      <c r="AP39" s="105">
        <v>132</v>
      </c>
      <c r="AQ39" s="101">
        <v>16006</v>
      </c>
      <c r="AR39" s="102">
        <v>20508</v>
      </c>
      <c r="AS39" s="102">
        <v>26314</v>
      </c>
      <c r="AT39" s="117">
        <v>14014.419999999998</v>
      </c>
      <c r="AU39" s="101">
        <v>1222</v>
      </c>
      <c r="AV39" s="102">
        <v>759</v>
      </c>
      <c r="AW39" s="102">
        <v>751</v>
      </c>
      <c r="AX39" s="118">
        <v>414.50523809523816</v>
      </c>
      <c r="AY39" s="101">
        <v>37572</v>
      </c>
      <c r="AZ39" s="102">
        <v>34477</v>
      </c>
      <c r="BA39" s="106">
        <v>31805</v>
      </c>
      <c r="BB39" s="118">
        <v>32518.87053</v>
      </c>
    </row>
    <row r="40" spans="1:54" ht="15" x14ac:dyDescent="0.25">
      <c r="A40" s="580"/>
      <c r="B40" s="20" t="s">
        <v>23</v>
      </c>
      <c r="C40" s="101">
        <v>335</v>
      </c>
      <c r="D40" s="102">
        <v>240</v>
      </c>
      <c r="E40" s="102">
        <v>197</v>
      </c>
      <c r="F40" s="103">
        <v>285</v>
      </c>
      <c r="G40" s="104">
        <v>1407</v>
      </c>
      <c r="H40" s="102">
        <v>1430</v>
      </c>
      <c r="I40" s="102">
        <v>1239</v>
      </c>
      <c r="J40" s="105">
        <v>2657</v>
      </c>
      <c r="K40" s="101">
        <v>1201</v>
      </c>
      <c r="L40" s="102">
        <v>1139</v>
      </c>
      <c r="M40" s="102">
        <v>1005</v>
      </c>
      <c r="N40" s="103">
        <v>1621</v>
      </c>
      <c r="O40" s="104">
        <v>32504</v>
      </c>
      <c r="P40" s="102">
        <v>53698</v>
      </c>
      <c r="Q40" s="106">
        <v>27543</v>
      </c>
      <c r="R40" s="107">
        <v>106978</v>
      </c>
      <c r="S40" s="114">
        <v>47</v>
      </c>
      <c r="T40" s="115">
        <v>93.49</v>
      </c>
      <c r="U40" s="116">
        <v>59.027380952380952</v>
      </c>
      <c r="V40" s="115">
        <v>612.01914999999997</v>
      </c>
      <c r="W40" s="111">
        <v>91</v>
      </c>
      <c r="X40" s="112">
        <v>46</v>
      </c>
      <c r="Y40" s="112">
        <v>39</v>
      </c>
      <c r="Z40" s="105">
        <v>79</v>
      </c>
      <c r="AA40" s="113">
        <v>139</v>
      </c>
      <c r="AB40" s="112">
        <v>70</v>
      </c>
      <c r="AC40" s="112">
        <v>61</v>
      </c>
      <c r="AD40" s="105">
        <v>374.09</v>
      </c>
      <c r="AE40" s="113">
        <v>131</v>
      </c>
      <c r="AF40" s="112">
        <v>82</v>
      </c>
      <c r="AG40" s="112">
        <v>49</v>
      </c>
      <c r="AH40" s="103">
        <v>163.1215079365079</v>
      </c>
      <c r="AI40" s="113">
        <v>1245</v>
      </c>
      <c r="AJ40" s="112">
        <v>630</v>
      </c>
      <c r="AK40" s="112">
        <v>639</v>
      </c>
      <c r="AL40" s="103">
        <v>4224.9552899999999</v>
      </c>
      <c r="AM40" s="101">
        <v>244</v>
      </c>
      <c r="AN40" s="102">
        <v>194</v>
      </c>
      <c r="AO40" s="102">
        <v>158</v>
      </c>
      <c r="AP40" s="105">
        <v>159</v>
      </c>
      <c r="AQ40" s="101">
        <v>1267</v>
      </c>
      <c r="AR40" s="102">
        <v>1360</v>
      </c>
      <c r="AS40" s="102">
        <v>1178</v>
      </c>
      <c r="AT40" s="117">
        <v>2189.0699999999997</v>
      </c>
      <c r="AU40" s="101">
        <v>1070</v>
      </c>
      <c r="AV40" s="102">
        <v>1057</v>
      </c>
      <c r="AW40" s="102">
        <v>956</v>
      </c>
      <c r="AX40" s="118">
        <v>1398.4581746031743</v>
      </c>
      <c r="AY40" s="101">
        <v>31260</v>
      </c>
      <c r="AZ40" s="102">
        <v>53068</v>
      </c>
      <c r="BA40" s="106">
        <v>26903</v>
      </c>
      <c r="BB40" s="118">
        <v>102140.85224888888</v>
      </c>
    </row>
    <row r="41" spans="1:54" ht="30" x14ac:dyDescent="0.25">
      <c r="A41" s="580"/>
      <c r="B41" s="18" t="s">
        <v>25</v>
      </c>
      <c r="C41" s="101">
        <v>166</v>
      </c>
      <c r="D41" s="102">
        <v>135</v>
      </c>
      <c r="E41" s="102">
        <v>96</v>
      </c>
      <c r="F41" s="103">
        <v>120</v>
      </c>
      <c r="G41" s="104">
        <v>856</v>
      </c>
      <c r="H41" s="102">
        <v>1130</v>
      </c>
      <c r="I41" s="102">
        <v>1279</v>
      </c>
      <c r="J41" s="105">
        <v>2452</v>
      </c>
      <c r="K41" s="101">
        <v>114</v>
      </c>
      <c r="L41" s="102">
        <v>160</v>
      </c>
      <c r="M41" s="102">
        <v>103</v>
      </c>
      <c r="N41" s="103">
        <v>217</v>
      </c>
      <c r="O41" s="104">
        <v>1792</v>
      </c>
      <c r="P41" s="102">
        <v>2965</v>
      </c>
      <c r="Q41" s="106">
        <v>2838</v>
      </c>
      <c r="R41" s="107">
        <v>8453</v>
      </c>
      <c r="S41" s="114">
        <v>42</v>
      </c>
      <c r="T41" s="115">
        <v>282.89999999999998</v>
      </c>
      <c r="U41" s="116">
        <v>42.511031746031748</v>
      </c>
      <c r="V41" s="115">
        <v>462.13986999999997</v>
      </c>
      <c r="W41" s="111">
        <v>145</v>
      </c>
      <c r="X41" s="112">
        <v>104</v>
      </c>
      <c r="Y41" s="112">
        <v>65</v>
      </c>
      <c r="Z41" s="105">
        <v>46</v>
      </c>
      <c r="AA41" s="113">
        <v>330</v>
      </c>
      <c r="AB41" s="112">
        <v>261</v>
      </c>
      <c r="AC41" s="112">
        <v>248</v>
      </c>
      <c r="AD41" s="105">
        <v>781.82</v>
      </c>
      <c r="AE41" s="113">
        <v>42</v>
      </c>
      <c r="AF41" s="112">
        <v>42</v>
      </c>
      <c r="AG41" s="112">
        <v>29</v>
      </c>
      <c r="AH41" s="103">
        <v>98.46698412698413</v>
      </c>
      <c r="AI41" s="113">
        <v>569</v>
      </c>
      <c r="AJ41" s="112">
        <v>640</v>
      </c>
      <c r="AK41" s="112">
        <v>410</v>
      </c>
      <c r="AL41" s="103">
        <v>2439.3921600000003</v>
      </c>
      <c r="AM41" s="101">
        <v>21</v>
      </c>
      <c r="AN41" s="102">
        <v>31</v>
      </c>
      <c r="AO41" s="102">
        <v>31</v>
      </c>
      <c r="AP41" s="105">
        <v>32</v>
      </c>
      <c r="AQ41" s="101">
        <v>525</v>
      </c>
      <c r="AR41" s="102">
        <v>869</v>
      </c>
      <c r="AS41" s="102">
        <v>1030</v>
      </c>
      <c r="AT41" s="117">
        <v>1387.61</v>
      </c>
      <c r="AU41" s="101">
        <v>72</v>
      </c>
      <c r="AV41" s="102">
        <v>118</v>
      </c>
      <c r="AW41" s="102">
        <v>75</v>
      </c>
      <c r="AX41" s="118">
        <v>75.833809523809521</v>
      </c>
      <c r="AY41" s="101">
        <v>1223</v>
      </c>
      <c r="AZ41" s="102">
        <v>2325</v>
      </c>
      <c r="BA41" s="106">
        <v>2428</v>
      </c>
      <c r="BB41" s="118">
        <v>5551.2133100000001</v>
      </c>
    </row>
    <row r="42" spans="1:54" ht="15" x14ac:dyDescent="0.25">
      <c r="A42" s="580"/>
      <c r="B42" s="20" t="s">
        <v>26</v>
      </c>
      <c r="C42" s="101">
        <v>11944</v>
      </c>
      <c r="D42" s="102">
        <v>5148</v>
      </c>
      <c r="E42" s="102">
        <v>3336</v>
      </c>
      <c r="F42" s="103">
        <v>2503</v>
      </c>
      <c r="G42" s="104">
        <v>299689</v>
      </c>
      <c r="H42" s="102">
        <v>235895</v>
      </c>
      <c r="I42" s="102">
        <v>220887</v>
      </c>
      <c r="J42" s="105">
        <v>226544</v>
      </c>
      <c r="K42" s="101">
        <v>19121</v>
      </c>
      <c r="L42" s="102">
        <v>8692</v>
      </c>
      <c r="M42" s="102">
        <v>6049</v>
      </c>
      <c r="N42" s="103">
        <v>4964</v>
      </c>
      <c r="O42" s="104">
        <v>728696</v>
      </c>
      <c r="P42" s="102">
        <v>480845</v>
      </c>
      <c r="Q42" s="106">
        <v>457948</v>
      </c>
      <c r="R42" s="107">
        <v>640600</v>
      </c>
      <c r="S42" s="114">
        <v>11</v>
      </c>
      <c r="T42" s="115">
        <v>60.69</v>
      </c>
      <c r="U42" s="116">
        <v>8.2138888888888886</v>
      </c>
      <c r="V42" s="115">
        <v>128.66630000000001</v>
      </c>
      <c r="W42" s="111">
        <v>1921</v>
      </c>
      <c r="X42" s="112">
        <v>274</v>
      </c>
      <c r="Y42" s="112">
        <v>88</v>
      </c>
      <c r="Z42" s="105">
        <v>111</v>
      </c>
      <c r="AA42" s="113">
        <v>13293</v>
      </c>
      <c r="AB42" s="112">
        <v>1700</v>
      </c>
      <c r="AC42" s="112">
        <v>615</v>
      </c>
      <c r="AD42" s="105">
        <v>3905.87</v>
      </c>
      <c r="AE42" s="113">
        <v>1725</v>
      </c>
      <c r="AF42" s="112">
        <v>193</v>
      </c>
      <c r="AG42" s="112">
        <v>53</v>
      </c>
      <c r="AH42" s="103">
        <v>129.53730158730161</v>
      </c>
      <c r="AI42" s="113">
        <v>26604</v>
      </c>
      <c r="AJ42" s="112">
        <v>3215</v>
      </c>
      <c r="AK42" s="112">
        <v>779</v>
      </c>
      <c r="AL42" s="103">
        <v>8598.6353099999997</v>
      </c>
      <c r="AM42" s="101">
        <v>10023</v>
      </c>
      <c r="AN42" s="102">
        <v>4874</v>
      </c>
      <c r="AO42" s="102">
        <v>3248</v>
      </c>
      <c r="AP42" s="105">
        <v>2381</v>
      </c>
      <c r="AQ42" s="101">
        <v>286396</v>
      </c>
      <c r="AR42" s="102">
        <v>234195</v>
      </c>
      <c r="AS42" s="102">
        <v>220273</v>
      </c>
      <c r="AT42" s="117">
        <v>222577.18</v>
      </c>
      <c r="AU42" s="101">
        <v>17396</v>
      </c>
      <c r="AV42" s="102">
        <v>8498</v>
      </c>
      <c r="AW42" s="102">
        <v>5995</v>
      </c>
      <c r="AX42" s="118">
        <v>4826.5676190476206</v>
      </c>
      <c r="AY42" s="101">
        <v>702092</v>
      </c>
      <c r="AZ42" s="102">
        <v>477630</v>
      </c>
      <c r="BA42" s="106">
        <v>457169</v>
      </c>
      <c r="BB42" s="118">
        <v>631873.11201000004</v>
      </c>
    </row>
    <row r="43" spans="1:54" ht="15" x14ac:dyDescent="0.25">
      <c r="A43" s="580"/>
      <c r="B43" s="18" t="s">
        <v>27</v>
      </c>
      <c r="C43" s="101">
        <v>2166</v>
      </c>
      <c r="D43" s="102">
        <v>1475</v>
      </c>
      <c r="E43" s="102">
        <v>837</v>
      </c>
      <c r="F43" s="103">
        <v>666</v>
      </c>
      <c r="G43" s="104">
        <v>28232</v>
      </c>
      <c r="H43" s="102">
        <v>22625</v>
      </c>
      <c r="I43" s="102">
        <v>20923</v>
      </c>
      <c r="J43" s="105">
        <v>25983</v>
      </c>
      <c r="K43" s="101">
        <v>1693</v>
      </c>
      <c r="L43" s="102">
        <v>1022</v>
      </c>
      <c r="M43" s="102">
        <v>672</v>
      </c>
      <c r="N43" s="103">
        <v>644</v>
      </c>
      <c r="O43" s="104">
        <v>54401</v>
      </c>
      <c r="P43" s="102">
        <v>45743</v>
      </c>
      <c r="Q43" s="106">
        <v>35326</v>
      </c>
      <c r="R43" s="107">
        <v>53233</v>
      </c>
      <c r="S43" s="114">
        <v>293</v>
      </c>
      <c r="T43" s="115">
        <v>3399.01</v>
      </c>
      <c r="U43" s="116">
        <v>153.01880952380949</v>
      </c>
      <c r="V43" s="115">
        <v>2670.2940199999998</v>
      </c>
      <c r="W43" s="111">
        <v>1667</v>
      </c>
      <c r="X43" s="112">
        <v>1100</v>
      </c>
      <c r="Y43" s="112">
        <v>519</v>
      </c>
      <c r="Z43" s="105">
        <v>206</v>
      </c>
      <c r="AA43" s="113">
        <v>14591</v>
      </c>
      <c r="AB43" s="112">
        <v>8498</v>
      </c>
      <c r="AC43" s="112">
        <v>5293</v>
      </c>
      <c r="AD43" s="105">
        <v>9957.16</v>
      </c>
      <c r="AE43" s="113">
        <v>946</v>
      </c>
      <c r="AF43" s="112">
        <v>492</v>
      </c>
      <c r="AG43" s="112">
        <v>242</v>
      </c>
      <c r="AH43" s="103">
        <v>225.9422222222222</v>
      </c>
      <c r="AI43" s="113">
        <v>8665</v>
      </c>
      <c r="AJ43" s="112">
        <v>6371</v>
      </c>
      <c r="AK43" s="112">
        <v>3651</v>
      </c>
      <c r="AL43" s="103">
        <v>11322.75497</v>
      </c>
      <c r="AM43" s="101">
        <v>499</v>
      </c>
      <c r="AN43" s="102">
        <v>375</v>
      </c>
      <c r="AO43" s="102">
        <v>318</v>
      </c>
      <c r="AP43" s="105">
        <v>167</v>
      </c>
      <c r="AQ43" s="101">
        <v>13640</v>
      </c>
      <c r="AR43" s="102">
        <v>14127</v>
      </c>
      <c r="AS43" s="102">
        <v>15630</v>
      </c>
      <c r="AT43" s="117">
        <v>12627.01</v>
      </c>
      <c r="AU43" s="101">
        <v>747</v>
      </c>
      <c r="AV43" s="102">
        <v>530</v>
      </c>
      <c r="AW43" s="102">
        <v>430</v>
      </c>
      <c r="AX43" s="118">
        <v>265.21182539682542</v>
      </c>
      <c r="AY43" s="101">
        <v>45735</v>
      </c>
      <c r="AZ43" s="102">
        <v>39372</v>
      </c>
      <c r="BA43" s="106">
        <v>31676</v>
      </c>
      <c r="BB43" s="118">
        <v>39239.763749999998</v>
      </c>
    </row>
    <row r="44" spans="1:54" ht="15" x14ac:dyDescent="0.25">
      <c r="A44" s="580"/>
      <c r="B44" s="20" t="s">
        <v>28</v>
      </c>
      <c r="C44" s="101">
        <v>475</v>
      </c>
      <c r="D44" s="102">
        <v>577</v>
      </c>
      <c r="E44" s="102">
        <v>316</v>
      </c>
      <c r="F44" s="103">
        <v>198</v>
      </c>
      <c r="G44" s="104">
        <v>11875</v>
      </c>
      <c r="H44" s="102">
        <v>32234</v>
      </c>
      <c r="I44" s="102">
        <v>23752</v>
      </c>
      <c r="J44" s="105">
        <v>18099</v>
      </c>
      <c r="K44" s="101">
        <v>762</v>
      </c>
      <c r="L44" s="102">
        <v>1093</v>
      </c>
      <c r="M44" s="102">
        <v>593</v>
      </c>
      <c r="N44" s="103">
        <v>391</v>
      </c>
      <c r="O44" s="104">
        <v>40568</v>
      </c>
      <c r="P44" s="102">
        <v>73056</v>
      </c>
      <c r="Q44" s="106">
        <v>51427</v>
      </c>
      <c r="R44" s="107">
        <v>52664</v>
      </c>
      <c r="S44" s="114">
        <v>13</v>
      </c>
      <c r="T44" s="115">
        <v>242.47</v>
      </c>
      <c r="U44" s="116">
        <v>11.133333333333329</v>
      </c>
      <c r="V44" s="115">
        <v>163.47819000000001</v>
      </c>
      <c r="W44" s="111">
        <v>102</v>
      </c>
      <c r="X44" s="112">
        <v>40</v>
      </c>
      <c r="Y44" s="112">
        <v>38</v>
      </c>
      <c r="Z44" s="105">
        <v>20</v>
      </c>
      <c r="AA44" s="113">
        <v>737</v>
      </c>
      <c r="AB44" s="112">
        <v>329</v>
      </c>
      <c r="AC44" s="112">
        <v>535</v>
      </c>
      <c r="AD44" s="105">
        <v>827.58</v>
      </c>
      <c r="AE44" s="113">
        <v>77</v>
      </c>
      <c r="AF44" s="112">
        <v>27</v>
      </c>
      <c r="AG44" s="112">
        <v>15</v>
      </c>
      <c r="AH44" s="103">
        <v>22</v>
      </c>
      <c r="AI44" s="113">
        <v>907</v>
      </c>
      <c r="AJ44" s="112">
        <v>465</v>
      </c>
      <c r="AK44" s="112">
        <v>361</v>
      </c>
      <c r="AL44" s="103">
        <v>1298.0633899999998</v>
      </c>
      <c r="AM44" s="101">
        <v>373</v>
      </c>
      <c r="AN44" s="102">
        <v>537</v>
      </c>
      <c r="AO44" s="102">
        <v>278</v>
      </c>
      <c r="AP44" s="105">
        <v>165</v>
      </c>
      <c r="AQ44" s="101">
        <v>11139</v>
      </c>
      <c r="AR44" s="102">
        <v>31905</v>
      </c>
      <c r="AS44" s="102">
        <v>23217</v>
      </c>
      <c r="AT44" s="117">
        <v>17029.25</v>
      </c>
      <c r="AU44" s="101">
        <v>685</v>
      </c>
      <c r="AV44" s="102">
        <v>1066</v>
      </c>
      <c r="AW44" s="102">
        <v>577</v>
      </c>
      <c r="AX44" s="118">
        <v>357.5199206349206</v>
      </c>
      <c r="AY44" s="101">
        <v>39662</v>
      </c>
      <c r="AZ44" s="102">
        <v>72591</v>
      </c>
      <c r="BA44" s="106">
        <v>51065</v>
      </c>
      <c r="BB44" s="118">
        <v>51202.824569999997</v>
      </c>
    </row>
    <row r="45" spans="1:54" ht="30" x14ac:dyDescent="0.25">
      <c r="A45" s="580"/>
      <c r="B45" s="18" t="s">
        <v>29</v>
      </c>
      <c r="C45" s="101">
        <v>1905</v>
      </c>
      <c r="D45" s="102">
        <v>1476</v>
      </c>
      <c r="E45" s="102">
        <v>750</v>
      </c>
      <c r="F45" s="103">
        <v>361</v>
      </c>
      <c r="G45" s="104">
        <v>8369</v>
      </c>
      <c r="H45" s="102">
        <v>7523</v>
      </c>
      <c r="I45" s="102">
        <v>7588</v>
      </c>
      <c r="J45" s="105">
        <v>8213</v>
      </c>
      <c r="K45" s="101">
        <v>693</v>
      </c>
      <c r="L45" s="102">
        <v>571</v>
      </c>
      <c r="M45" s="102">
        <v>531</v>
      </c>
      <c r="N45" s="103">
        <v>448</v>
      </c>
      <c r="O45" s="104">
        <v>9979</v>
      </c>
      <c r="P45" s="102">
        <v>13087</v>
      </c>
      <c r="Q45" s="106">
        <v>14979</v>
      </c>
      <c r="R45" s="107">
        <v>20851</v>
      </c>
      <c r="S45" s="114">
        <v>202</v>
      </c>
      <c r="T45" s="115">
        <v>1467.52</v>
      </c>
      <c r="U45" s="116">
        <v>99.064761904761909</v>
      </c>
      <c r="V45" s="115">
        <v>1767.6432199999999</v>
      </c>
      <c r="W45" s="111">
        <v>1832</v>
      </c>
      <c r="X45" s="112">
        <v>1383</v>
      </c>
      <c r="Y45" s="112">
        <v>623</v>
      </c>
      <c r="Z45" s="105">
        <v>111</v>
      </c>
      <c r="AA45" s="113">
        <v>6409</v>
      </c>
      <c r="AB45" s="112">
        <v>4655</v>
      </c>
      <c r="AC45" s="112">
        <v>3212</v>
      </c>
      <c r="AD45" s="105">
        <v>3466.98</v>
      </c>
      <c r="AE45" s="113">
        <v>553</v>
      </c>
      <c r="AF45" s="112">
        <v>380</v>
      </c>
      <c r="AG45" s="112">
        <v>214</v>
      </c>
      <c r="AH45" s="103">
        <v>207.37317460317459</v>
      </c>
      <c r="AI45" s="113">
        <v>5146</v>
      </c>
      <c r="AJ45" s="112">
        <v>4413</v>
      </c>
      <c r="AK45" s="112">
        <v>2928</v>
      </c>
      <c r="AL45" s="103">
        <v>5930.1147799999999</v>
      </c>
      <c r="AM45" s="101">
        <v>73</v>
      </c>
      <c r="AN45" s="102">
        <v>93</v>
      </c>
      <c r="AO45" s="102">
        <v>127</v>
      </c>
      <c r="AP45" s="105">
        <v>48</v>
      </c>
      <c r="AQ45" s="101">
        <v>1960</v>
      </c>
      <c r="AR45" s="102">
        <v>2869</v>
      </c>
      <c r="AS45" s="102">
        <v>4375</v>
      </c>
      <c r="AT45" s="117">
        <v>3278.82</v>
      </c>
      <c r="AU45" s="101">
        <v>140</v>
      </c>
      <c r="AV45" s="102">
        <v>192</v>
      </c>
      <c r="AW45" s="102">
        <v>317</v>
      </c>
      <c r="AX45" s="118">
        <v>141.60888888888888</v>
      </c>
      <c r="AY45" s="101">
        <v>4834</v>
      </c>
      <c r="AZ45" s="102">
        <v>8673</v>
      </c>
      <c r="BA45" s="106">
        <v>12050</v>
      </c>
      <c r="BB45" s="118">
        <v>13152.808600000002</v>
      </c>
    </row>
    <row r="46" spans="1:54" ht="15" x14ac:dyDescent="0.25">
      <c r="A46" s="580"/>
      <c r="B46" s="20" t="s">
        <v>30</v>
      </c>
      <c r="C46" s="101">
        <v>2931</v>
      </c>
      <c r="D46" s="102">
        <v>2247</v>
      </c>
      <c r="E46" s="102">
        <v>1515</v>
      </c>
      <c r="F46" s="103">
        <v>858</v>
      </c>
      <c r="G46" s="104">
        <v>47326</v>
      </c>
      <c r="H46" s="102">
        <v>80818</v>
      </c>
      <c r="I46" s="102">
        <v>73836</v>
      </c>
      <c r="J46" s="105">
        <v>53408</v>
      </c>
      <c r="K46" s="101">
        <v>3836</v>
      </c>
      <c r="L46" s="102">
        <v>4038</v>
      </c>
      <c r="M46" s="102">
        <v>2843</v>
      </c>
      <c r="N46" s="103">
        <v>1802</v>
      </c>
      <c r="O46" s="104">
        <v>355873</v>
      </c>
      <c r="P46" s="102">
        <v>543664</v>
      </c>
      <c r="Q46" s="106">
        <v>481654</v>
      </c>
      <c r="R46" s="107">
        <v>414559</v>
      </c>
      <c r="S46" s="114">
        <v>12</v>
      </c>
      <c r="T46" s="115">
        <v>40.479999999999997</v>
      </c>
      <c r="U46" s="116">
        <v>12.5</v>
      </c>
      <c r="V46" s="115">
        <v>111.02883</v>
      </c>
      <c r="W46" s="111">
        <v>1021</v>
      </c>
      <c r="X46" s="112">
        <v>293</v>
      </c>
      <c r="Y46" s="112">
        <v>123</v>
      </c>
      <c r="Z46" s="105">
        <v>54</v>
      </c>
      <c r="AA46" s="113">
        <v>2064</v>
      </c>
      <c r="AB46" s="112">
        <v>564</v>
      </c>
      <c r="AC46" s="112">
        <v>344</v>
      </c>
      <c r="AD46" s="105">
        <v>867.42</v>
      </c>
      <c r="AE46" s="113">
        <v>304</v>
      </c>
      <c r="AF46" s="112">
        <v>85</v>
      </c>
      <c r="AG46" s="112">
        <v>49</v>
      </c>
      <c r="AH46" s="103">
        <v>75.852857142857147</v>
      </c>
      <c r="AI46" s="113">
        <v>2781</v>
      </c>
      <c r="AJ46" s="112">
        <v>892</v>
      </c>
      <c r="AK46" s="112">
        <v>905</v>
      </c>
      <c r="AL46" s="103">
        <v>3542.0146400000003</v>
      </c>
      <c r="AM46" s="101">
        <v>1910</v>
      </c>
      <c r="AN46" s="102">
        <v>1954</v>
      </c>
      <c r="AO46" s="102">
        <v>1392</v>
      </c>
      <c r="AP46" s="105">
        <v>792</v>
      </c>
      <c r="AQ46" s="101">
        <v>45262</v>
      </c>
      <c r="AR46" s="102">
        <v>80254</v>
      </c>
      <c r="AS46" s="102">
        <v>73492</v>
      </c>
      <c r="AT46" s="117">
        <v>52500.11</v>
      </c>
      <c r="AU46" s="101">
        <v>3532</v>
      </c>
      <c r="AV46" s="102">
        <v>3953</v>
      </c>
      <c r="AW46" s="102">
        <v>2793</v>
      </c>
      <c r="AX46" s="118">
        <v>1713.6384920634919</v>
      </c>
      <c r="AY46" s="101">
        <v>353092</v>
      </c>
      <c r="AZ46" s="102">
        <v>542772</v>
      </c>
      <c r="BA46" s="106">
        <v>480749</v>
      </c>
      <c r="BB46" s="118">
        <v>410905.63799999998</v>
      </c>
    </row>
    <row r="47" spans="1:54" ht="15" x14ac:dyDescent="0.25">
      <c r="A47" s="580"/>
      <c r="B47" s="20" t="s">
        <v>24</v>
      </c>
      <c r="C47" s="101"/>
      <c r="D47" s="102"/>
      <c r="E47" s="102"/>
      <c r="F47" s="103">
        <v>2</v>
      </c>
      <c r="G47" s="104"/>
      <c r="H47" s="102"/>
      <c r="I47" s="102"/>
      <c r="J47" s="105">
        <v>5</v>
      </c>
      <c r="K47" s="101"/>
      <c r="L47" s="102"/>
      <c r="M47" s="102"/>
      <c r="N47" s="103">
        <v>1</v>
      </c>
      <c r="O47" s="104"/>
      <c r="P47" s="102"/>
      <c r="Q47" s="106"/>
      <c r="R47" s="107">
        <v>29</v>
      </c>
      <c r="S47" s="114">
        <v>2</v>
      </c>
      <c r="T47" s="115">
        <v>5</v>
      </c>
      <c r="U47" s="116">
        <v>1.125</v>
      </c>
      <c r="V47" s="115">
        <v>29.4</v>
      </c>
      <c r="W47" s="111"/>
      <c r="X47" s="112"/>
      <c r="Y47" s="112"/>
      <c r="Z47" s="105">
        <v>0</v>
      </c>
      <c r="AA47" s="113"/>
      <c r="AB47" s="112"/>
      <c r="AC47" s="112"/>
      <c r="AD47" s="105">
        <v>0</v>
      </c>
      <c r="AE47" s="113"/>
      <c r="AF47" s="112"/>
      <c r="AG47" s="112"/>
      <c r="AH47" s="103">
        <v>0</v>
      </c>
      <c r="AI47" s="113"/>
      <c r="AJ47" s="112"/>
      <c r="AK47" s="112"/>
      <c r="AL47" s="103">
        <v>0</v>
      </c>
      <c r="AM47" s="101"/>
      <c r="AN47" s="102"/>
      <c r="AO47" s="102"/>
      <c r="AP47" s="105">
        <v>0</v>
      </c>
      <c r="AQ47" s="101"/>
      <c r="AR47" s="102"/>
      <c r="AS47" s="102"/>
      <c r="AT47" s="117">
        <v>0</v>
      </c>
      <c r="AU47" s="101"/>
      <c r="AV47" s="102"/>
      <c r="AW47" s="102"/>
      <c r="AX47" s="118">
        <v>0</v>
      </c>
      <c r="AY47" s="101"/>
      <c r="AZ47" s="102"/>
      <c r="BA47" s="106"/>
      <c r="BB47" s="118">
        <v>0</v>
      </c>
    </row>
    <row r="48" spans="1:54" ht="30" x14ac:dyDescent="0.25">
      <c r="A48" s="580"/>
      <c r="B48" s="18" t="s">
        <v>31</v>
      </c>
      <c r="C48" s="101">
        <v>3612</v>
      </c>
      <c r="D48" s="102">
        <v>1676</v>
      </c>
      <c r="E48" s="102">
        <v>1093</v>
      </c>
      <c r="F48" s="103">
        <v>740</v>
      </c>
      <c r="G48" s="104">
        <v>56349</v>
      </c>
      <c r="H48" s="102">
        <v>49942</v>
      </c>
      <c r="I48" s="102">
        <v>58252</v>
      </c>
      <c r="J48" s="105">
        <v>57058</v>
      </c>
      <c r="K48" s="101">
        <v>3751</v>
      </c>
      <c r="L48" s="102">
        <v>1932</v>
      </c>
      <c r="M48" s="102">
        <v>1637</v>
      </c>
      <c r="N48" s="103">
        <v>1419</v>
      </c>
      <c r="O48" s="104">
        <v>145895</v>
      </c>
      <c r="P48" s="102">
        <v>121921</v>
      </c>
      <c r="Q48" s="106">
        <v>138215</v>
      </c>
      <c r="R48" s="107">
        <v>176965</v>
      </c>
      <c r="S48" s="114">
        <v>125</v>
      </c>
      <c r="T48" s="115">
        <v>1801.4099999999999</v>
      </c>
      <c r="U48" s="116">
        <v>98.290158730158737</v>
      </c>
      <c r="V48" s="115">
        <v>1414.32781</v>
      </c>
      <c r="W48" s="111">
        <v>2383</v>
      </c>
      <c r="X48" s="112">
        <v>909</v>
      </c>
      <c r="Y48" s="112">
        <v>408</v>
      </c>
      <c r="Z48" s="105">
        <v>168</v>
      </c>
      <c r="AA48" s="113">
        <v>16141</v>
      </c>
      <c r="AB48" s="112">
        <v>5246</v>
      </c>
      <c r="AC48" s="112">
        <v>3797</v>
      </c>
      <c r="AD48" s="105">
        <v>7333.37</v>
      </c>
      <c r="AE48" s="113">
        <v>1332</v>
      </c>
      <c r="AF48" s="112">
        <v>395</v>
      </c>
      <c r="AG48" s="112">
        <v>226</v>
      </c>
      <c r="AH48" s="103">
        <v>204.63976190476191</v>
      </c>
      <c r="AI48" s="113">
        <v>13272</v>
      </c>
      <c r="AJ48" s="112">
        <v>4544</v>
      </c>
      <c r="AK48" s="112">
        <v>3146</v>
      </c>
      <c r="AL48" s="103">
        <v>9628.3745711111114</v>
      </c>
      <c r="AM48" s="101">
        <v>1229</v>
      </c>
      <c r="AN48" s="102">
        <v>767</v>
      </c>
      <c r="AO48" s="102">
        <v>685</v>
      </c>
      <c r="AP48" s="105">
        <v>447</v>
      </c>
      <c r="AQ48" s="101">
        <v>40208</v>
      </c>
      <c r="AR48" s="102">
        <v>44696</v>
      </c>
      <c r="AS48" s="102">
        <v>54455</v>
      </c>
      <c r="AT48" s="117">
        <v>47923.35</v>
      </c>
      <c r="AU48" s="101">
        <v>2418</v>
      </c>
      <c r="AV48" s="102">
        <v>1537</v>
      </c>
      <c r="AW48" s="102">
        <v>1410</v>
      </c>
      <c r="AX48" s="118">
        <v>1116.2064285714287</v>
      </c>
      <c r="AY48" s="101">
        <v>132622</v>
      </c>
      <c r="AZ48" s="102">
        <v>117377</v>
      </c>
      <c r="BA48" s="106">
        <v>135069</v>
      </c>
      <c r="BB48" s="118">
        <v>165921.93878000003</v>
      </c>
    </row>
    <row r="49" spans="1:54" ht="15.75" customHeight="1" x14ac:dyDescent="0.25">
      <c r="A49" s="596" t="s">
        <v>20</v>
      </c>
      <c r="B49" s="20" t="s">
        <v>9</v>
      </c>
      <c r="C49" s="101">
        <v>20891</v>
      </c>
      <c r="D49" s="102">
        <v>11779</v>
      </c>
      <c r="E49" s="102">
        <v>7556</v>
      </c>
      <c r="F49" s="103">
        <v>5763</v>
      </c>
      <c r="G49" s="104">
        <v>397573</v>
      </c>
      <c r="H49" s="102">
        <v>385026</v>
      </c>
      <c r="I49" s="102">
        <v>368154</v>
      </c>
      <c r="J49" s="105">
        <v>367875</v>
      </c>
      <c r="K49" s="101">
        <v>29201</v>
      </c>
      <c r="L49" s="102">
        <v>14951</v>
      </c>
      <c r="M49" s="102">
        <v>11154</v>
      </c>
      <c r="N49" s="103">
        <v>9436</v>
      </c>
      <c r="O49" s="104">
        <v>1542669</v>
      </c>
      <c r="P49" s="102">
        <v>1495204</v>
      </c>
      <c r="Q49" s="106">
        <v>1383863</v>
      </c>
      <c r="R49" s="107">
        <v>1574809</v>
      </c>
      <c r="S49" s="108">
        <v>1040</v>
      </c>
      <c r="T49" s="109">
        <v>15097.490000000002</v>
      </c>
      <c r="U49" s="110">
        <v>732.52936507936499</v>
      </c>
      <c r="V49" s="109">
        <v>9848.0213155555557</v>
      </c>
      <c r="W49" s="111">
        <v>8274</v>
      </c>
      <c r="X49" s="112">
        <v>4114</v>
      </c>
      <c r="Y49" s="112">
        <v>1932</v>
      </c>
      <c r="Z49" s="105">
        <v>1129</v>
      </c>
      <c r="AA49" s="113">
        <v>62000</v>
      </c>
      <c r="AB49" s="112">
        <v>27843</v>
      </c>
      <c r="AC49" s="112">
        <v>21383</v>
      </c>
      <c r="AD49" s="105">
        <v>47546.749999999993</v>
      </c>
      <c r="AE49" s="113">
        <v>5994</v>
      </c>
      <c r="AF49" s="112">
        <v>1715</v>
      </c>
      <c r="AG49" s="112">
        <v>1043</v>
      </c>
      <c r="AH49" s="103">
        <v>1355.5429365079367</v>
      </c>
      <c r="AI49" s="113">
        <v>61418</v>
      </c>
      <c r="AJ49" s="112">
        <v>23308</v>
      </c>
      <c r="AK49" s="112">
        <v>14239</v>
      </c>
      <c r="AL49" s="103">
        <v>63441.14656999999</v>
      </c>
      <c r="AM49" s="101">
        <v>12617</v>
      </c>
      <c r="AN49" s="102">
        <v>7665</v>
      </c>
      <c r="AO49" s="102">
        <v>5624</v>
      </c>
      <c r="AP49" s="105">
        <v>3594</v>
      </c>
      <c r="AQ49" s="101">
        <v>335573</v>
      </c>
      <c r="AR49" s="102">
        <v>357183</v>
      </c>
      <c r="AS49" s="102">
        <v>346771</v>
      </c>
      <c r="AT49" s="105">
        <v>305231.07</v>
      </c>
      <c r="AU49" s="101">
        <v>23207</v>
      </c>
      <c r="AV49" s="102">
        <v>13237</v>
      </c>
      <c r="AW49" s="102">
        <v>10111</v>
      </c>
      <c r="AX49" s="103">
        <v>7348.1523809523815</v>
      </c>
      <c r="AY49" s="101">
        <v>1481251</v>
      </c>
      <c r="AZ49" s="102">
        <v>1471896</v>
      </c>
      <c r="BA49" s="106">
        <v>1369623</v>
      </c>
      <c r="BB49" s="103">
        <v>1501520.1375255554</v>
      </c>
    </row>
    <row r="50" spans="1:54" ht="16.5" customHeight="1" x14ac:dyDescent="0.25">
      <c r="A50" s="597"/>
      <c r="B50" s="18" t="s">
        <v>22</v>
      </c>
      <c r="C50" s="101">
        <v>2311</v>
      </c>
      <c r="D50" s="102">
        <v>1231</v>
      </c>
      <c r="E50" s="102">
        <v>1088</v>
      </c>
      <c r="F50" s="103">
        <v>1206</v>
      </c>
      <c r="G50" s="104">
        <v>34597</v>
      </c>
      <c r="H50" s="102">
        <v>31709</v>
      </c>
      <c r="I50" s="102">
        <v>41275</v>
      </c>
      <c r="J50" s="105">
        <v>64653</v>
      </c>
      <c r="K50" s="101">
        <v>1771</v>
      </c>
      <c r="L50" s="102">
        <v>805</v>
      </c>
      <c r="M50" s="102">
        <v>809</v>
      </c>
      <c r="N50" s="103">
        <v>997</v>
      </c>
      <c r="O50" s="104">
        <v>41390</v>
      </c>
      <c r="P50" s="102">
        <v>38809</v>
      </c>
      <c r="Q50" s="106">
        <v>45507</v>
      </c>
      <c r="R50" s="107">
        <v>88819</v>
      </c>
      <c r="S50" s="114">
        <v>485</v>
      </c>
      <c r="T50" s="115">
        <v>8263.4699999999993</v>
      </c>
      <c r="U50" s="116">
        <v>247.2593650793651</v>
      </c>
      <c r="V50" s="115">
        <v>3703.4779800000001</v>
      </c>
      <c r="W50" s="111">
        <v>1856</v>
      </c>
      <c r="X50" s="112">
        <v>895</v>
      </c>
      <c r="Y50" s="112">
        <v>656</v>
      </c>
      <c r="Z50" s="105">
        <v>446</v>
      </c>
      <c r="AA50" s="113">
        <v>17858</v>
      </c>
      <c r="AB50" s="112">
        <v>9600</v>
      </c>
      <c r="AC50" s="112">
        <v>10098</v>
      </c>
      <c r="AD50" s="105">
        <v>24302.32</v>
      </c>
      <c r="AE50" s="113">
        <v>1085</v>
      </c>
      <c r="AF50" s="112">
        <v>358</v>
      </c>
      <c r="AG50" s="112">
        <v>277</v>
      </c>
      <c r="AH50" s="103">
        <v>376.67841269841273</v>
      </c>
      <c r="AI50" s="113">
        <v>11577</v>
      </c>
      <c r="AJ50" s="112">
        <v>6117</v>
      </c>
      <c r="AK50" s="112">
        <v>5362</v>
      </c>
      <c r="AL50" s="103">
        <v>24239.188999999998</v>
      </c>
      <c r="AM50" s="101">
        <v>455</v>
      </c>
      <c r="AN50" s="102">
        <v>336</v>
      </c>
      <c r="AO50" s="102">
        <v>432</v>
      </c>
      <c r="AP50" s="105">
        <v>275</v>
      </c>
      <c r="AQ50" s="101">
        <v>16739</v>
      </c>
      <c r="AR50" s="102">
        <v>22109</v>
      </c>
      <c r="AS50" s="102">
        <v>31177</v>
      </c>
      <c r="AT50" s="105">
        <v>32086.94</v>
      </c>
      <c r="AU50" s="101">
        <v>686</v>
      </c>
      <c r="AV50" s="102">
        <v>447</v>
      </c>
      <c r="AW50" s="102">
        <v>533</v>
      </c>
      <c r="AX50" s="103">
        <v>373.37809523809528</v>
      </c>
      <c r="AY50" s="101">
        <v>29813</v>
      </c>
      <c r="AZ50" s="102">
        <v>32693</v>
      </c>
      <c r="BA50" s="106">
        <v>40146</v>
      </c>
      <c r="BB50" s="103">
        <v>60876.390549999996</v>
      </c>
    </row>
    <row r="51" spans="1:54" ht="16.5" customHeight="1" x14ac:dyDescent="0.25">
      <c r="A51" s="597"/>
      <c r="B51" s="20" t="s">
        <v>23</v>
      </c>
      <c r="C51" s="101">
        <v>263</v>
      </c>
      <c r="D51" s="102">
        <v>187</v>
      </c>
      <c r="E51" s="102">
        <v>175</v>
      </c>
      <c r="F51" s="103">
        <v>252</v>
      </c>
      <c r="G51" s="104">
        <v>1770</v>
      </c>
      <c r="H51" s="102">
        <v>1209</v>
      </c>
      <c r="I51" s="102">
        <v>2769</v>
      </c>
      <c r="J51" s="105">
        <v>3000</v>
      </c>
      <c r="K51" s="101">
        <v>619</v>
      </c>
      <c r="L51" s="102">
        <v>449</v>
      </c>
      <c r="M51" s="102">
        <v>509</v>
      </c>
      <c r="N51" s="103">
        <v>869</v>
      </c>
      <c r="O51" s="104">
        <v>21962</v>
      </c>
      <c r="P51" s="102">
        <v>20148</v>
      </c>
      <c r="Q51" s="106">
        <v>30252</v>
      </c>
      <c r="R51" s="107">
        <v>109188</v>
      </c>
      <c r="S51" s="114">
        <v>32</v>
      </c>
      <c r="T51" s="115">
        <v>18.28</v>
      </c>
      <c r="U51" s="116">
        <v>48.866984126984129</v>
      </c>
      <c r="V51" s="115">
        <v>466.45458666666673</v>
      </c>
      <c r="W51" s="111">
        <v>88</v>
      </c>
      <c r="X51" s="112">
        <v>54</v>
      </c>
      <c r="Y51" s="112">
        <v>35</v>
      </c>
      <c r="Z51" s="105">
        <v>86</v>
      </c>
      <c r="AA51" s="113">
        <v>205</v>
      </c>
      <c r="AB51" s="112">
        <v>67</v>
      </c>
      <c r="AC51" s="112">
        <v>32</v>
      </c>
      <c r="AD51" s="105">
        <v>296.55</v>
      </c>
      <c r="AE51" s="113">
        <v>129</v>
      </c>
      <c r="AF51" s="112">
        <v>65</v>
      </c>
      <c r="AG51" s="112">
        <v>63</v>
      </c>
      <c r="AH51" s="103">
        <v>193.62047619047621</v>
      </c>
      <c r="AI51" s="113">
        <v>1230</v>
      </c>
      <c r="AJ51" s="112">
        <v>725</v>
      </c>
      <c r="AK51" s="112">
        <v>472</v>
      </c>
      <c r="AL51" s="103">
        <v>5342.2515000000003</v>
      </c>
      <c r="AM51" s="101">
        <v>175</v>
      </c>
      <c r="AN51" s="102">
        <v>133</v>
      </c>
      <c r="AO51" s="102">
        <v>140</v>
      </c>
      <c r="AP51" s="105">
        <v>134</v>
      </c>
      <c r="AQ51" s="101">
        <v>1566</v>
      </c>
      <c r="AR51" s="102">
        <v>1141</v>
      </c>
      <c r="AS51" s="102">
        <v>2737</v>
      </c>
      <c r="AT51" s="105">
        <v>2685.54</v>
      </c>
      <c r="AU51" s="101">
        <v>489</v>
      </c>
      <c r="AV51" s="102">
        <v>383</v>
      </c>
      <c r="AW51" s="102">
        <v>447</v>
      </c>
      <c r="AX51" s="103">
        <v>626.74666666666656</v>
      </c>
      <c r="AY51" s="101">
        <v>20732</v>
      </c>
      <c r="AZ51" s="102">
        <v>19423</v>
      </c>
      <c r="BA51" s="106">
        <v>29779</v>
      </c>
      <c r="BB51" s="103">
        <v>103379.46385555556</v>
      </c>
    </row>
    <row r="52" spans="1:54" ht="30" x14ac:dyDescent="0.25">
      <c r="A52" s="597"/>
      <c r="B52" s="18" t="s">
        <v>25</v>
      </c>
      <c r="C52" s="101">
        <v>61</v>
      </c>
      <c r="D52" s="102">
        <v>59</v>
      </c>
      <c r="E52" s="102">
        <v>36</v>
      </c>
      <c r="F52" s="103">
        <v>52</v>
      </c>
      <c r="G52" s="104">
        <v>452</v>
      </c>
      <c r="H52" s="102">
        <v>321</v>
      </c>
      <c r="I52" s="102">
        <v>315</v>
      </c>
      <c r="J52" s="105">
        <v>919</v>
      </c>
      <c r="K52" s="101">
        <v>182</v>
      </c>
      <c r="L52" s="102">
        <v>41</v>
      </c>
      <c r="M52" s="102">
        <v>45</v>
      </c>
      <c r="N52" s="103">
        <v>115</v>
      </c>
      <c r="O52" s="104">
        <v>1259</v>
      </c>
      <c r="P52" s="102">
        <v>979</v>
      </c>
      <c r="Q52" s="106">
        <v>794</v>
      </c>
      <c r="R52" s="107">
        <v>4775</v>
      </c>
      <c r="S52" s="114">
        <v>21</v>
      </c>
      <c r="T52" s="115">
        <v>107.83</v>
      </c>
      <c r="U52" s="116">
        <v>22.941984126984131</v>
      </c>
      <c r="V52" s="115">
        <v>300.76519000000002</v>
      </c>
      <c r="W52" s="111">
        <v>49</v>
      </c>
      <c r="X52" s="112">
        <v>46</v>
      </c>
      <c r="Y52" s="112">
        <v>24</v>
      </c>
      <c r="Z52" s="105">
        <v>25</v>
      </c>
      <c r="AA52" s="113">
        <v>186</v>
      </c>
      <c r="AB52" s="112">
        <v>133</v>
      </c>
      <c r="AC52" s="112">
        <v>124</v>
      </c>
      <c r="AD52" s="105">
        <v>403.89</v>
      </c>
      <c r="AE52" s="113">
        <v>67</v>
      </c>
      <c r="AF52" s="112">
        <v>20</v>
      </c>
      <c r="AG52" s="112">
        <v>26</v>
      </c>
      <c r="AH52" s="103">
        <v>68.222619047619048</v>
      </c>
      <c r="AI52" s="113">
        <v>313</v>
      </c>
      <c r="AJ52" s="112">
        <v>302</v>
      </c>
      <c r="AK52" s="112">
        <v>228</v>
      </c>
      <c r="AL52" s="103">
        <v>1128.09817</v>
      </c>
      <c r="AM52" s="101">
        <v>12</v>
      </c>
      <c r="AN52" s="102">
        <v>13</v>
      </c>
      <c r="AO52" s="102">
        <v>12</v>
      </c>
      <c r="AP52" s="105">
        <v>6</v>
      </c>
      <c r="AQ52" s="101">
        <v>267</v>
      </c>
      <c r="AR52" s="102">
        <v>188</v>
      </c>
      <c r="AS52" s="102">
        <v>192</v>
      </c>
      <c r="AT52" s="105">
        <v>407.74</v>
      </c>
      <c r="AU52" s="101">
        <v>115</v>
      </c>
      <c r="AV52" s="102">
        <v>21</v>
      </c>
      <c r="AW52" s="102">
        <v>19</v>
      </c>
      <c r="AX52" s="103">
        <v>23.36333333333333</v>
      </c>
      <c r="AY52" s="101">
        <v>946</v>
      </c>
      <c r="AZ52" s="102">
        <v>677</v>
      </c>
      <c r="BA52" s="106">
        <v>566</v>
      </c>
      <c r="BB52" s="103">
        <v>3346.5358700000002</v>
      </c>
    </row>
    <row r="53" spans="1:54" ht="16.5" customHeight="1" x14ac:dyDescent="0.25">
      <c r="A53" s="597"/>
      <c r="B53" s="20" t="s">
        <v>26</v>
      </c>
      <c r="C53" s="101">
        <v>8461</v>
      </c>
      <c r="D53" s="102">
        <v>3494</v>
      </c>
      <c r="E53" s="102">
        <v>2187</v>
      </c>
      <c r="F53" s="103">
        <v>1497</v>
      </c>
      <c r="G53" s="104">
        <v>207407</v>
      </c>
      <c r="H53" s="102">
        <v>166171</v>
      </c>
      <c r="I53" s="102">
        <v>154254</v>
      </c>
      <c r="J53" s="105">
        <v>142602</v>
      </c>
      <c r="K53" s="101">
        <v>14451</v>
      </c>
      <c r="L53" s="102">
        <v>5570</v>
      </c>
      <c r="M53" s="102">
        <v>3888</v>
      </c>
      <c r="N53" s="103">
        <v>2921</v>
      </c>
      <c r="O53" s="104">
        <v>473156</v>
      </c>
      <c r="P53" s="102">
        <v>309196</v>
      </c>
      <c r="Q53" s="106">
        <v>301877</v>
      </c>
      <c r="R53" s="107">
        <v>379520</v>
      </c>
      <c r="S53" s="114">
        <v>9</v>
      </c>
      <c r="T53" s="115">
        <v>109.26</v>
      </c>
      <c r="U53" s="116">
        <v>9.25</v>
      </c>
      <c r="V53" s="115">
        <v>139.09834000000001</v>
      </c>
      <c r="W53" s="111">
        <v>1686</v>
      </c>
      <c r="X53" s="112">
        <v>260</v>
      </c>
      <c r="Y53" s="112">
        <v>66</v>
      </c>
      <c r="Z53" s="105">
        <v>92</v>
      </c>
      <c r="AA53" s="113">
        <v>12744</v>
      </c>
      <c r="AB53" s="112">
        <v>1459</v>
      </c>
      <c r="AC53" s="112">
        <v>585</v>
      </c>
      <c r="AD53" s="105">
        <v>3666.28</v>
      </c>
      <c r="AE53" s="113">
        <v>1859</v>
      </c>
      <c r="AF53" s="112">
        <v>144</v>
      </c>
      <c r="AG53" s="112">
        <v>37</v>
      </c>
      <c r="AH53" s="103">
        <v>111.17142857142861</v>
      </c>
      <c r="AI53" s="113">
        <v>23257</v>
      </c>
      <c r="AJ53" s="112">
        <v>2348</v>
      </c>
      <c r="AK53" s="112">
        <v>624</v>
      </c>
      <c r="AL53" s="103">
        <v>6879.1199100000003</v>
      </c>
      <c r="AM53" s="101">
        <v>6775</v>
      </c>
      <c r="AN53" s="102">
        <v>3234</v>
      </c>
      <c r="AO53" s="102">
        <v>2121</v>
      </c>
      <c r="AP53" s="105">
        <v>1396</v>
      </c>
      <c r="AQ53" s="101">
        <v>194663</v>
      </c>
      <c r="AR53" s="102">
        <v>164712</v>
      </c>
      <c r="AS53" s="102">
        <v>153669</v>
      </c>
      <c r="AT53" s="105">
        <v>138826.47</v>
      </c>
      <c r="AU53" s="101">
        <v>12592</v>
      </c>
      <c r="AV53" s="102">
        <v>5426</v>
      </c>
      <c r="AW53" s="102">
        <v>3851</v>
      </c>
      <c r="AX53" s="103">
        <v>2800.6473809523814</v>
      </c>
      <c r="AY53" s="101">
        <v>449900</v>
      </c>
      <c r="AZ53" s="102">
        <v>306847</v>
      </c>
      <c r="BA53" s="106">
        <v>301253</v>
      </c>
      <c r="BB53" s="103">
        <v>372501.87792999996</v>
      </c>
    </row>
    <row r="54" spans="1:54" ht="16.5" customHeight="1" x14ac:dyDescent="0.25">
      <c r="A54" s="597"/>
      <c r="B54" s="18" t="s">
        <v>27</v>
      </c>
      <c r="C54" s="101">
        <v>1465</v>
      </c>
      <c r="D54" s="102">
        <v>996</v>
      </c>
      <c r="E54" s="102">
        <v>605</v>
      </c>
      <c r="F54" s="103">
        <v>443</v>
      </c>
      <c r="G54" s="104">
        <v>16667</v>
      </c>
      <c r="H54" s="102">
        <v>16323</v>
      </c>
      <c r="I54" s="102">
        <v>16761</v>
      </c>
      <c r="J54" s="105">
        <v>19004</v>
      </c>
      <c r="K54" s="101">
        <v>1220</v>
      </c>
      <c r="L54" s="102">
        <v>630</v>
      </c>
      <c r="M54" s="102">
        <v>454</v>
      </c>
      <c r="N54" s="103">
        <v>400</v>
      </c>
      <c r="O54" s="104">
        <v>23846</v>
      </c>
      <c r="P54" s="102">
        <v>22237</v>
      </c>
      <c r="Q54" s="106">
        <v>17860</v>
      </c>
      <c r="R54" s="107">
        <v>23218</v>
      </c>
      <c r="S54" s="114">
        <v>208</v>
      </c>
      <c r="T54" s="115">
        <v>3013.66</v>
      </c>
      <c r="U54" s="116">
        <v>109.0606349206349</v>
      </c>
      <c r="V54" s="115">
        <v>2086.1262299999999</v>
      </c>
      <c r="W54" s="111">
        <v>1243</v>
      </c>
      <c r="X54" s="112">
        <v>780</v>
      </c>
      <c r="Y54" s="112">
        <v>390</v>
      </c>
      <c r="Z54" s="105">
        <v>161</v>
      </c>
      <c r="AA54" s="113">
        <v>11394</v>
      </c>
      <c r="AB54" s="112">
        <v>7232</v>
      </c>
      <c r="AC54" s="112">
        <v>4848</v>
      </c>
      <c r="AD54" s="105">
        <v>8688.94</v>
      </c>
      <c r="AE54" s="113">
        <v>895</v>
      </c>
      <c r="AF54" s="112">
        <v>349</v>
      </c>
      <c r="AG54" s="112">
        <v>192</v>
      </c>
      <c r="AH54" s="103">
        <v>167.1166666666667</v>
      </c>
      <c r="AI54" s="113">
        <v>7511</v>
      </c>
      <c r="AJ54" s="112">
        <v>5294</v>
      </c>
      <c r="AK54" s="112">
        <v>3031</v>
      </c>
      <c r="AL54" s="103">
        <v>8244.4952400000002</v>
      </c>
      <c r="AM54" s="101">
        <v>222</v>
      </c>
      <c r="AN54" s="102">
        <v>216</v>
      </c>
      <c r="AO54" s="102">
        <v>215</v>
      </c>
      <c r="AP54" s="105">
        <v>74</v>
      </c>
      <c r="AQ54" s="101">
        <v>5273</v>
      </c>
      <c r="AR54" s="102">
        <v>9090</v>
      </c>
      <c r="AS54" s="102">
        <v>11913</v>
      </c>
      <c r="AT54" s="105">
        <v>7301.03</v>
      </c>
      <c r="AU54" s="101">
        <v>325</v>
      </c>
      <c r="AV54" s="102">
        <v>281</v>
      </c>
      <c r="AW54" s="102">
        <v>263</v>
      </c>
      <c r="AX54" s="103">
        <v>124.03214285714284</v>
      </c>
      <c r="AY54" s="101">
        <v>16335</v>
      </c>
      <c r="AZ54" s="102">
        <v>16942</v>
      </c>
      <c r="BA54" s="106">
        <v>14829</v>
      </c>
      <c r="BB54" s="103">
        <v>12887.44715</v>
      </c>
    </row>
    <row r="55" spans="1:54" ht="16.5" customHeight="1" x14ac:dyDescent="0.25">
      <c r="A55" s="597"/>
      <c r="B55" s="20" t="s">
        <v>28</v>
      </c>
      <c r="C55" s="101">
        <v>252</v>
      </c>
      <c r="D55" s="102">
        <v>196</v>
      </c>
      <c r="E55" s="102">
        <v>108</v>
      </c>
      <c r="F55" s="103">
        <v>104</v>
      </c>
      <c r="G55" s="104">
        <v>6092</v>
      </c>
      <c r="H55" s="102">
        <v>11219</v>
      </c>
      <c r="I55" s="102">
        <v>8759</v>
      </c>
      <c r="J55" s="105">
        <v>12523</v>
      </c>
      <c r="K55" s="101">
        <v>384</v>
      </c>
      <c r="L55" s="102">
        <v>327</v>
      </c>
      <c r="M55" s="102">
        <v>194</v>
      </c>
      <c r="N55" s="103">
        <v>197</v>
      </c>
      <c r="O55" s="104">
        <v>14667</v>
      </c>
      <c r="P55" s="102">
        <v>19455</v>
      </c>
      <c r="Q55" s="106">
        <v>15263</v>
      </c>
      <c r="R55" s="107">
        <v>26114</v>
      </c>
      <c r="S55" s="114">
        <v>7</v>
      </c>
      <c r="T55" s="115">
        <v>78.45</v>
      </c>
      <c r="U55" s="116">
        <v>6.5</v>
      </c>
      <c r="V55" s="115">
        <v>68.893350000000012</v>
      </c>
      <c r="W55" s="111">
        <v>100</v>
      </c>
      <c r="X55" s="112">
        <v>32</v>
      </c>
      <c r="Y55" s="112">
        <v>20</v>
      </c>
      <c r="Z55" s="105">
        <v>15</v>
      </c>
      <c r="AA55" s="113">
        <v>884</v>
      </c>
      <c r="AB55" s="112">
        <v>338</v>
      </c>
      <c r="AC55" s="112">
        <v>273</v>
      </c>
      <c r="AD55" s="105">
        <v>966.06999999999994</v>
      </c>
      <c r="AE55" s="113">
        <v>89</v>
      </c>
      <c r="AF55" s="112">
        <v>21</v>
      </c>
      <c r="AG55" s="112">
        <v>22</v>
      </c>
      <c r="AH55" s="103">
        <v>19.436666666666671</v>
      </c>
      <c r="AI55" s="113">
        <v>895</v>
      </c>
      <c r="AJ55" s="112">
        <v>301</v>
      </c>
      <c r="AK55" s="112">
        <v>189</v>
      </c>
      <c r="AL55" s="103">
        <v>958.29585999999995</v>
      </c>
      <c r="AM55" s="101">
        <v>152</v>
      </c>
      <c r="AN55" s="102">
        <v>164</v>
      </c>
      <c r="AO55" s="102">
        <v>88</v>
      </c>
      <c r="AP55" s="105">
        <v>82</v>
      </c>
      <c r="AQ55" s="101">
        <v>5208</v>
      </c>
      <c r="AR55" s="102">
        <v>10881</v>
      </c>
      <c r="AS55" s="102">
        <v>8486</v>
      </c>
      <c r="AT55" s="105">
        <v>11478.89</v>
      </c>
      <c r="AU55" s="101">
        <v>295</v>
      </c>
      <c r="AV55" s="102">
        <v>306</v>
      </c>
      <c r="AW55" s="102">
        <v>172</v>
      </c>
      <c r="AX55" s="103">
        <v>171.32611111111117</v>
      </c>
      <c r="AY55" s="101">
        <v>13773</v>
      </c>
      <c r="AZ55" s="102">
        <v>19155</v>
      </c>
      <c r="BA55" s="106">
        <v>15074</v>
      </c>
      <c r="BB55" s="103">
        <v>25086.589520000001</v>
      </c>
    </row>
    <row r="56" spans="1:54" ht="30" x14ac:dyDescent="0.25">
      <c r="A56" s="597"/>
      <c r="B56" s="18" t="s">
        <v>29</v>
      </c>
      <c r="C56" s="101">
        <v>1157</v>
      </c>
      <c r="D56" s="102">
        <v>1279</v>
      </c>
      <c r="E56" s="102">
        <v>599</v>
      </c>
      <c r="F56" s="103">
        <v>318</v>
      </c>
      <c r="G56" s="104">
        <v>7096</v>
      </c>
      <c r="H56" s="102">
        <v>6762</v>
      </c>
      <c r="I56" s="102">
        <v>7249</v>
      </c>
      <c r="J56" s="105">
        <v>7732</v>
      </c>
      <c r="K56" s="101">
        <v>621</v>
      </c>
      <c r="L56" s="102">
        <v>521</v>
      </c>
      <c r="M56" s="102">
        <v>447</v>
      </c>
      <c r="N56" s="103">
        <v>363</v>
      </c>
      <c r="O56" s="104">
        <v>9483</v>
      </c>
      <c r="P56" s="102">
        <v>7871</v>
      </c>
      <c r="Q56" s="106">
        <v>11989</v>
      </c>
      <c r="R56" s="107">
        <v>12866</v>
      </c>
      <c r="S56" s="114">
        <v>174</v>
      </c>
      <c r="T56" s="115">
        <v>2072.59</v>
      </c>
      <c r="U56" s="116">
        <v>122.6675396825397</v>
      </c>
      <c r="V56" s="115">
        <v>1892.23542</v>
      </c>
      <c r="W56" s="111">
        <v>1061</v>
      </c>
      <c r="X56" s="112">
        <v>1207</v>
      </c>
      <c r="Y56" s="112">
        <v>485</v>
      </c>
      <c r="Z56" s="105">
        <v>117</v>
      </c>
      <c r="AA56" s="113">
        <v>4490</v>
      </c>
      <c r="AB56" s="112">
        <v>4536</v>
      </c>
      <c r="AC56" s="112">
        <v>2910</v>
      </c>
      <c r="AD56" s="105">
        <v>3494.15</v>
      </c>
      <c r="AE56" s="113">
        <v>409</v>
      </c>
      <c r="AF56" s="112">
        <v>345</v>
      </c>
      <c r="AG56" s="112">
        <v>207</v>
      </c>
      <c r="AH56" s="103">
        <v>164.18380952380949</v>
      </c>
      <c r="AI56" s="113">
        <v>3045</v>
      </c>
      <c r="AJ56" s="112">
        <v>3842</v>
      </c>
      <c r="AK56" s="112">
        <v>2381</v>
      </c>
      <c r="AL56" s="103">
        <v>5792.7353400000002</v>
      </c>
      <c r="AM56" s="101">
        <v>96</v>
      </c>
      <c r="AN56" s="102">
        <v>72</v>
      </c>
      <c r="AO56" s="102">
        <v>114</v>
      </c>
      <c r="AP56" s="105">
        <v>27</v>
      </c>
      <c r="AQ56" s="101">
        <v>2606</v>
      </c>
      <c r="AR56" s="102">
        <v>2226</v>
      </c>
      <c r="AS56" s="102">
        <v>4339</v>
      </c>
      <c r="AT56" s="105">
        <v>2164.9700000000003</v>
      </c>
      <c r="AU56" s="101">
        <v>212</v>
      </c>
      <c r="AV56" s="102">
        <v>176</v>
      </c>
      <c r="AW56" s="102">
        <v>240</v>
      </c>
      <c r="AX56" s="103">
        <v>76.077222222222233</v>
      </c>
      <c r="AY56" s="101">
        <v>6438</v>
      </c>
      <c r="AZ56" s="102">
        <v>4028</v>
      </c>
      <c r="BA56" s="106">
        <v>9608</v>
      </c>
      <c r="BB56" s="103">
        <v>5180.7604499999998</v>
      </c>
    </row>
    <row r="57" spans="1:54" ht="16.5" customHeight="1" x14ac:dyDescent="0.25">
      <c r="A57" s="597"/>
      <c r="B57" s="20" t="s">
        <v>30</v>
      </c>
      <c r="C57" s="101">
        <v>4030</v>
      </c>
      <c r="D57" s="102">
        <v>3014</v>
      </c>
      <c r="E57" s="102">
        <v>2018</v>
      </c>
      <c r="F57" s="103">
        <v>1325</v>
      </c>
      <c r="G57" s="104">
        <v>70844</v>
      </c>
      <c r="H57" s="102">
        <v>103812</v>
      </c>
      <c r="I57" s="102">
        <v>89275</v>
      </c>
      <c r="J57" s="105">
        <v>68420</v>
      </c>
      <c r="K57" s="101">
        <v>6481</v>
      </c>
      <c r="L57" s="102">
        <v>4973</v>
      </c>
      <c r="M57" s="102">
        <v>3612</v>
      </c>
      <c r="N57" s="103">
        <v>2483</v>
      </c>
      <c r="O57" s="104">
        <v>830000</v>
      </c>
      <c r="P57" s="102">
        <v>956495</v>
      </c>
      <c r="Q57" s="106">
        <v>841002</v>
      </c>
      <c r="R57" s="107">
        <v>772175</v>
      </c>
      <c r="S57" s="114">
        <v>9</v>
      </c>
      <c r="T57" s="115">
        <v>60.93</v>
      </c>
      <c r="U57" s="116">
        <v>7.4817460317460318</v>
      </c>
      <c r="V57" s="115">
        <v>115.94246000000001</v>
      </c>
      <c r="W57" s="111">
        <v>457</v>
      </c>
      <c r="X57" s="112">
        <v>168</v>
      </c>
      <c r="Y57" s="112">
        <v>39</v>
      </c>
      <c r="Z57" s="105">
        <v>66</v>
      </c>
      <c r="AA57" s="113">
        <v>1227</v>
      </c>
      <c r="AB57" s="112">
        <v>353</v>
      </c>
      <c r="AC57" s="112">
        <v>110</v>
      </c>
      <c r="AD57" s="105">
        <v>510.95</v>
      </c>
      <c r="AE57" s="113">
        <v>222</v>
      </c>
      <c r="AF57" s="112">
        <v>64</v>
      </c>
      <c r="AG57" s="112">
        <v>88</v>
      </c>
      <c r="AH57" s="103">
        <v>106.22801587301591</v>
      </c>
      <c r="AI57" s="113">
        <v>2452</v>
      </c>
      <c r="AJ57" s="112">
        <v>582</v>
      </c>
      <c r="AK57" s="112">
        <v>322</v>
      </c>
      <c r="AL57" s="103">
        <v>4511.8059699999994</v>
      </c>
      <c r="AM57" s="101">
        <v>3573</v>
      </c>
      <c r="AN57" s="102">
        <v>2846</v>
      </c>
      <c r="AO57" s="102">
        <v>1979</v>
      </c>
      <c r="AP57" s="105">
        <v>1250</v>
      </c>
      <c r="AQ57" s="101">
        <v>69617</v>
      </c>
      <c r="AR57" s="102">
        <v>103459</v>
      </c>
      <c r="AS57" s="102">
        <v>89165</v>
      </c>
      <c r="AT57" s="105">
        <v>67848.38</v>
      </c>
      <c r="AU57" s="101">
        <v>6259</v>
      </c>
      <c r="AV57" s="102">
        <v>4909</v>
      </c>
      <c r="AW57" s="102">
        <v>3524</v>
      </c>
      <c r="AX57" s="103">
        <v>2369.0542063492067</v>
      </c>
      <c r="AY57" s="101">
        <v>827549</v>
      </c>
      <c r="AZ57" s="102">
        <v>955912</v>
      </c>
      <c r="BA57" s="106">
        <v>840680</v>
      </c>
      <c r="BB57" s="103">
        <v>767547.37416999997</v>
      </c>
    </row>
    <row r="58" spans="1:54" ht="30.75" thickBot="1" x14ac:dyDescent="0.3">
      <c r="A58" s="597"/>
      <c r="B58" s="309" t="s">
        <v>31</v>
      </c>
      <c r="C58" s="412">
        <v>2891</v>
      </c>
      <c r="D58" s="413">
        <v>1323</v>
      </c>
      <c r="E58" s="413">
        <v>740</v>
      </c>
      <c r="F58" s="414">
        <v>566</v>
      </c>
      <c r="G58" s="415">
        <v>52647</v>
      </c>
      <c r="H58" s="413">
        <v>47499</v>
      </c>
      <c r="I58" s="413">
        <v>47496</v>
      </c>
      <c r="J58" s="416">
        <v>49022</v>
      </c>
      <c r="K58" s="412">
        <v>3472</v>
      </c>
      <c r="L58" s="413">
        <v>1637</v>
      </c>
      <c r="M58" s="413">
        <v>1195</v>
      </c>
      <c r="N58" s="414">
        <v>1091</v>
      </c>
      <c r="O58" s="415">
        <v>126905</v>
      </c>
      <c r="P58" s="413">
        <v>120014</v>
      </c>
      <c r="Q58" s="417">
        <v>119320</v>
      </c>
      <c r="R58" s="418">
        <v>158134</v>
      </c>
      <c r="S58" s="419">
        <v>95</v>
      </c>
      <c r="T58" s="360">
        <v>1373.02</v>
      </c>
      <c r="U58" s="361">
        <v>158.50111111111113</v>
      </c>
      <c r="V58" s="360">
        <v>1075.0277588888891</v>
      </c>
      <c r="W58" s="420">
        <v>1734</v>
      </c>
      <c r="X58" s="421">
        <v>672</v>
      </c>
      <c r="Y58" s="421">
        <v>217</v>
      </c>
      <c r="Z58" s="416">
        <v>121</v>
      </c>
      <c r="AA58" s="422">
        <v>13012</v>
      </c>
      <c r="AB58" s="421">
        <v>4123</v>
      </c>
      <c r="AC58" s="421">
        <v>2404</v>
      </c>
      <c r="AD58" s="416">
        <v>5217.6000000000004</v>
      </c>
      <c r="AE58" s="422">
        <v>1239</v>
      </c>
      <c r="AF58" s="421">
        <v>349</v>
      </c>
      <c r="AG58" s="421">
        <v>132</v>
      </c>
      <c r="AH58" s="414">
        <v>148.8848412698413</v>
      </c>
      <c r="AI58" s="422">
        <v>11138</v>
      </c>
      <c r="AJ58" s="421">
        <v>3796</v>
      </c>
      <c r="AK58" s="421">
        <v>1631</v>
      </c>
      <c r="AL58" s="414">
        <v>6345.1555799999996</v>
      </c>
      <c r="AM58" s="412">
        <v>1157</v>
      </c>
      <c r="AN58" s="413">
        <v>651</v>
      </c>
      <c r="AO58" s="413">
        <v>523</v>
      </c>
      <c r="AP58" s="416">
        <v>350</v>
      </c>
      <c r="AQ58" s="412">
        <v>39634</v>
      </c>
      <c r="AR58" s="413">
        <v>43376</v>
      </c>
      <c r="AS58" s="413">
        <v>45092</v>
      </c>
      <c r="AT58" s="416">
        <v>42431.11</v>
      </c>
      <c r="AU58" s="412">
        <v>2233</v>
      </c>
      <c r="AV58" s="413">
        <v>1288</v>
      </c>
      <c r="AW58" s="413">
        <v>1063</v>
      </c>
      <c r="AX58" s="414">
        <v>783.52722222222212</v>
      </c>
      <c r="AY58" s="412">
        <v>115766</v>
      </c>
      <c r="AZ58" s="413">
        <v>116219</v>
      </c>
      <c r="BA58" s="417">
        <v>117689</v>
      </c>
      <c r="BB58" s="414">
        <v>150713.69803</v>
      </c>
    </row>
    <row r="59" spans="1:54" ht="15.75" customHeight="1" thickTop="1" x14ac:dyDescent="0.25">
      <c r="A59" s="593" t="s">
        <v>8</v>
      </c>
      <c r="B59" s="320" t="s">
        <v>9</v>
      </c>
      <c r="C59" s="423">
        <v>1016755</v>
      </c>
      <c r="D59" s="424">
        <v>663807</v>
      </c>
      <c r="E59" s="424">
        <v>489977</v>
      </c>
      <c r="F59" s="425">
        <v>389779</v>
      </c>
      <c r="G59" s="426">
        <v>28595799</v>
      </c>
      <c r="H59" s="424">
        <v>27856313</v>
      </c>
      <c r="I59" s="424">
        <v>26963252</v>
      </c>
      <c r="J59" s="427">
        <v>26745875</v>
      </c>
      <c r="K59" s="423">
        <v>1445615</v>
      </c>
      <c r="L59" s="424">
        <v>957383</v>
      </c>
      <c r="M59" s="424">
        <v>751365</v>
      </c>
      <c r="N59" s="425">
        <v>659520</v>
      </c>
      <c r="O59" s="426">
        <v>55426028</v>
      </c>
      <c r="P59" s="424">
        <v>53996417</v>
      </c>
      <c r="Q59" s="428">
        <v>51256612</v>
      </c>
      <c r="R59" s="429">
        <v>64203133.027000003</v>
      </c>
      <c r="S59" s="430">
        <v>107596</v>
      </c>
      <c r="T59" s="397">
        <v>1313129.3500000003</v>
      </c>
      <c r="U59" s="398">
        <v>62887.788968253975</v>
      </c>
      <c r="V59" s="397">
        <v>929369.03264111117</v>
      </c>
      <c r="W59" s="431">
        <v>476457</v>
      </c>
      <c r="X59" s="432">
        <v>277511</v>
      </c>
      <c r="Y59" s="432">
        <v>177811</v>
      </c>
      <c r="Z59" s="427">
        <v>103796</v>
      </c>
      <c r="AA59" s="433">
        <v>4357888</v>
      </c>
      <c r="AB59" s="432">
        <v>2307000</v>
      </c>
      <c r="AC59" s="432">
        <v>1864783</v>
      </c>
      <c r="AD59" s="427">
        <v>4939870.43</v>
      </c>
      <c r="AE59" s="433">
        <v>323671</v>
      </c>
      <c r="AF59" s="432">
        <v>144124</v>
      </c>
      <c r="AG59" s="432">
        <v>100080</v>
      </c>
      <c r="AH59" s="425">
        <v>121144.54817460319</v>
      </c>
      <c r="AI59" s="433">
        <v>3991963</v>
      </c>
      <c r="AJ59" s="432">
        <v>2101339</v>
      </c>
      <c r="AK59" s="432">
        <v>1437097</v>
      </c>
      <c r="AL59" s="425">
        <v>6032678.8194611119</v>
      </c>
      <c r="AM59" s="423">
        <v>540298</v>
      </c>
      <c r="AN59" s="424">
        <v>386296</v>
      </c>
      <c r="AO59" s="424">
        <v>312166</v>
      </c>
      <c r="AP59" s="427">
        <v>178387</v>
      </c>
      <c r="AQ59" s="423">
        <v>24237911</v>
      </c>
      <c r="AR59" s="424">
        <v>25549313</v>
      </c>
      <c r="AS59" s="424">
        <v>25098468</v>
      </c>
      <c r="AT59" s="427">
        <v>20492874.839999996</v>
      </c>
      <c r="AU59" s="423">
        <v>1121944</v>
      </c>
      <c r="AV59" s="424">
        <v>813260</v>
      </c>
      <c r="AW59" s="424">
        <v>651285</v>
      </c>
      <c r="AX59" s="425">
        <v>475487.18023809523</v>
      </c>
      <c r="AY59" s="423">
        <v>51434065</v>
      </c>
      <c r="AZ59" s="424">
        <v>51895079</v>
      </c>
      <c r="BA59" s="428">
        <v>49819515</v>
      </c>
      <c r="BB59" s="425">
        <v>57241085.174821116</v>
      </c>
    </row>
    <row r="60" spans="1:54" ht="15" customHeight="1" x14ac:dyDescent="0.25">
      <c r="A60" s="594"/>
      <c r="B60" s="329" t="s">
        <v>22</v>
      </c>
      <c r="C60" s="434">
        <v>174530</v>
      </c>
      <c r="D60" s="435">
        <v>125820</v>
      </c>
      <c r="E60" s="435">
        <v>118763</v>
      </c>
      <c r="F60" s="436">
        <v>111825</v>
      </c>
      <c r="G60" s="437">
        <v>8020975</v>
      </c>
      <c r="H60" s="435">
        <v>8559600</v>
      </c>
      <c r="I60" s="435">
        <v>9181899</v>
      </c>
      <c r="J60" s="438">
        <v>9715044</v>
      </c>
      <c r="K60" s="434">
        <v>207753</v>
      </c>
      <c r="L60" s="435">
        <v>147077</v>
      </c>
      <c r="M60" s="435">
        <v>129403</v>
      </c>
      <c r="N60" s="436">
        <v>118936</v>
      </c>
      <c r="O60" s="437">
        <v>8684686</v>
      </c>
      <c r="P60" s="435">
        <v>9144868</v>
      </c>
      <c r="Q60" s="439">
        <v>9585230</v>
      </c>
      <c r="R60" s="440">
        <v>12117437</v>
      </c>
      <c r="S60" s="441">
        <v>41668</v>
      </c>
      <c r="T60" s="383">
        <v>606361.56000000006</v>
      </c>
      <c r="U60" s="384">
        <v>21355.201746031751</v>
      </c>
      <c r="V60" s="383">
        <v>233470.35697222222</v>
      </c>
      <c r="W60" s="442">
        <v>85035</v>
      </c>
      <c r="X60" s="443">
        <v>51897</v>
      </c>
      <c r="Y60" s="443">
        <v>47845</v>
      </c>
      <c r="Z60" s="444">
        <v>27543</v>
      </c>
      <c r="AA60" s="445">
        <v>1029349</v>
      </c>
      <c r="AB60" s="443">
        <v>648173</v>
      </c>
      <c r="AC60" s="443">
        <v>627083</v>
      </c>
      <c r="AD60" s="444">
        <v>1757543.1</v>
      </c>
      <c r="AE60" s="445">
        <v>50799</v>
      </c>
      <c r="AF60" s="443">
        <v>24036</v>
      </c>
      <c r="AG60" s="443">
        <v>22453</v>
      </c>
      <c r="AH60" s="446">
        <v>24794.780158730158</v>
      </c>
      <c r="AI60" s="445">
        <v>694013</v>
      </c>
      <c r="AJ60" s="443">
        <v>418924</v>
      </c>
      <c r="AK60" s="443">
        <v>335797</v>
      </c>
      <c r="AL60" s="446">
        <v>1636893.8701800001</v>
      </c>
      <c r="AM60" s="434">
        <v>89495</v>
      </c>
      <c r="AN60" s="435">
        <v>73923</v>
      </c>
      <c r="AO60" s="435">
        <v>70918</v>
      </c>
      <c r="AP60" s="444">
        <v>42614</v>
      </c>
      <c r="AQ60" s="434">
        <v>6991626</v>
      </c>
      <c r="AR60" s="435">
        <v>7911427</v>
      </c>
      <c r="AS60" s="435">
        <v>8554816</v>
      </c>
      <c r="AT60" s="444">
        <v>7351139.6399999997</v>
      </c>
      <c r="AU60" s="434">
        <v>156954</v>
      </c>
      <c r="AV60" s="435">
        <v>123041</v>
      </c>
      <c r="AW60" s="435">
        <v>106949</v>
      </c>
      <c r="AX60" s="446">
        <v>72785.739285714284</v>
      </c>
      <c r="AY60" s="434">
        <v>7990673</v>
      </c>
      <c r="AZ60" s="435">
        <v>8725944</v>
      </c>
      <c r="BA60" s="439">
        <v>9249433</v>
      </c>
      <c r="BB60" s="446">
        <v>10247072.696902221</v>
      </c>
    </row>
    <row r="61" spans="1:54" ht="15" customHeight="1" x14ac:dyDescent="0.25">
      <c r="A61" s="594"/>
      <c r="B61" s="336" t="s">
        <v>23</v>
      </c>
      <c r="C61" s="434">
        <v>34083</v>
      </c>
      <c r="D61" s="435">
        <v>19344</v>
      </c>
      <c r="E61" s="435">
        <v>14568</v>
      </c>
      <c r="F61" s="436">
        <v>15347</v>
      </c>
      <c r="G61" s="437">
        <v>192894</v>
      </c>
      <c r="H61" s="435">
        <v>134148</v>
      </c>
      <c r="I61" s="435">
        <v>135501</v>
      </c>
      <c r="J61" s="438">
        <v>180284</v>
      </c>
      <c r="K61" s="434">
        <v>98852</v>
      </c>
      <c r="L61" s="435">
        <v>73010</v>
      </c>
      <c r="M61" s="435">
        <v>57002</v>
      </c>
      <c r="N61" s="436">
        <v>65553</v>
      </c>
      <c r="O61" s="437">
        <v>3813407</v>
      </c>
      <c r="P61" s="435">
        <v>3556268</v>
      </c>
      <c r="Q61" s="439">
        <v>3213034</v>
      </c>
      <c r="R61" s="440">
        <v>4339831</v>
      </c>
      <c r="S61" s="441">
        <v>3383</v>
      </c>
      <c r="T61" s="383">
        <v>4993.17</v>
      </c>
      <c r="U61" s="384">
        <v>3811.2878571428569</v>
      </c>
      <c r="V61" s="383">
        <v>41537.808689999998</v>
      </c>
      <c r="W61" s="442">
        <v>10293</v>
      </c>
      <c r="X61" s="443">
        <v>5128</v>
      </c>
      <c r="Y61" s="443">
        <v>3432</v>
      </c>
      <c r="Z61" s="444">
        <v>5409</v>
      </c>
      <c r="AA61" s="445">
        <v>14396</v>
      </c>
      <c r="AB61" s="443">
        <v>7121</v>
      </c>
      <c r="AC61" s="443">
        <v>4998</v>
      </c>
      <c r="AD61" s="444">
        <v>17333.830000000002</v>
      </c>
      <c r="AE61" s="445">
        <v>13026</v>
      </c>
      <c r="AF61" s="443">
        <v>6788</v>
      </c>
      <c r="AG61" s="443">
        <v>4678</v>
      </c>
      <c r="AH61" s="446">
        <v>10671.078174603181</v>
      </c>
      <c r="AI61" s="445">
        <v>139086</v>
      </c>
      <c r="AJ61" s="443">
        <v>68004</v>
      </c>
      <c r="AK61" s="443">
        <v>45587</v>
      </c>
      <c r="AL61" s="446">
        <v>299417.90224999998</v>
      </c>
      <c r="AM61" s="434">
        <v>23790</v>
      </c>
      <c r="AN61" s="435">
        <v>14216</v>
      </c>
      <c r="AO61" s="435">
        <v>11136</v>
      </c>
      <c r="AP61" s="444">
        <v>6555</v>
      </c>
      <c r="AQ61" s="434">
        <v>178498</v>
      </c>
      <c r="AR61" s="435">
        <v>127027</v>
      </c>
      <c r="AS61" s="435">
        <v>130503</v>
      </c>
      <c r="AT61" s="444">
        <v>157956.85999999999</v>
      </c>
      <c r="AU61" s="434">
        <v>85826</v>
      </c>
      <c r="AV61" s="435">
        <v>66222</v>
      </c>
      <c r="AW61" s="435">
        <v>52324</v>
      </c>
      <c r="AX61" s="446">
        <v>51071.055</v>
      </c>
      <c r="AY61" s="434">
        <v>3674321</v>
      </c>
      <c r="AZ61" s="435">
        <v>3488264</v>
      </c>
      <c r="BA61" s="439">
        <v>3167447</v>
      </c>
      <c r="BB61" s="446">
        <v>3998875.6193977776</v>
      </c>
    </row>
    <row r="62" spans="1:54" ht="15" customHeight="1" x14ac:dyDescent="0.25">
      <c r="A62" s="594"/>
      <c r="B62" s="329" t="s">
        <v>24</v>
      </c>
      <c r="C62" s="434">
        <v>131456</v>
      </c>
      <c r="D62" s="435">
        <v>97575</v>
      </c>
      <c r="E62" s="435">
        <v>69955</v>
      </c>
      <c r="F62" s="436">
        <v>59032</v>
      </c>
      <c r="G62" s="437">
        <v>1225907</v>
      </c>
      <c r="H62" s="435">
        <v>1219589</v>
      </c>
      <c r="I62" s="435">
        <v>1095933</v>
      </c>
      <c r="J62" s="438">
        <v>1102030</v>
      </c>
      <c r="K62" s="434">
        <v>174831</v>
      </c>
      <c r="L62" s="435">
        <v>152330</v>
      </c>
      <c r="M62" s="435">
        <v>132525</v>
      </c>
      <c r="N62" s="436">
        <v>124268</v>
      </c>
      <c r="O62" s="437">
        <v>8860476</v>
      </c>
      <c r="P62" s="435">
        <v>9548609</v>
      </c>
      <c r="Q62" s="439">
        <v>9376867</v>
      </c>
      <c r="R62" s="440">
        <v>12458977</v>
      </c>
      <c r="S62" s="441">
        <v>14792</v>
      </c>
      <c r="T62" s="383">
        <v>21100.41</v>
      </c>
      <c r="U62" s="384">
        <v>5754.3257936507925</v>
      </c>
      <c r="V62" s="383">
        <v>161242.16144</v>
      </c>
      <c r="W62" s="442">
        <v>66271</v>
      </c>
      <c r="X62" s="443">
        <v>42166</v>
      </c>
      <c r="Y62" s="443">
        <v>23022</v>
      </c>
      <c r="Z62" s="444">
        <v>14766</v>
      </c>
      <c r="AA62" s="445">
        <v>115989</v>
      </c>
      <c r="AB62" s="443">
        <v>65635</v>
      </c>
      <c r="AC62" s="443">
        <v>40315</v>
      </c>
      <c r="AD62" s="444">
        <v>100975.45</v>
      </c>
      <c r="AE62" s="445">
        <v>26406</v>
      </c>
      <c r="AF62" s="443">
        <v>14185</v>
      </c>
      <c r="AG62" s="443">
        <v>8975</v>
      </c>
      <c r="AH62" s="446">
        <v>13896.61674603175</v>
      </c>
      <c r="AI62" s="445">
        <v>468243</v>
      </c>
      <c r="AJ62" s="443">
        <v>321356</v>
      </c>
      <c r="AK62" s="443">
        <v>218576</v>
      </c>
      <c r="AL62" s="446">
        <v>856972.6789655555</v>
      </c>
      <c r="AM62" s="434">
        <v>65185</v>
      </c>
      <c r="AN62" s="435">
        <v>55409</v>
      </c>
      <c r="AO62" s="435">
        <v>46933</v>
      </c>
      <c r="AP62" s="444">
        <v>29474</v>
      </c>
      <c r="AQ62" s="434">
        <v>1109919</v>
      </c>
      <c r="AR62" s="435">
        <v>1153954</v>
      </c>
      <c r="AS62" s="435">
        <v>1055618</v>
      </c>
      <c r="AT62" s="444">
        <v>979954</v>
      </c>
      <c r="AU62" s="434">
        <v>148425</v>
      </c>
      <c r="AV62" s="435">
        <v>138146</v>
      </c>
      <c r="AW62" s="435">
        <v>123550</v>
      </c>
      <c r="AX62" s="446">
        <v>104616.63634920635</v>
      </c>
      <c r="AY62" s="434">
        <v>8392233</v>
      </c>
      <c r="AZ62" s="435">
        <v>9227253</v>
      </c>
      <c r="BA62" s="439">
        <v>9158290</v>
      </c>
      <c r="BB62" s="446">
        <v>11440761.883782223</v>
      </c>
    </row>
    <row r="63" spans="1:54" ht="30" x14ac:dyDescent="0.25">
      <c r="A63" s="594"/>
      <c r="B63" s="336" t="s">
        <v>25</v>
      </c>
      <c r="C63" s="434">
        <v>32737</v>
      </c>
      <c r="D63" s="435">
        <v>24317</v>
      </c>
      <c r="E63" s="435">
        <v>18599</v>
      </c>
      <c r="F63" s="436">
        <v>15285</v>
      </c>
      <c r="G63" s="437">
        <v>329849</v>
      </c>
      <c r="H63" s="435">
        <v>312702</v>
      </c>
      <c r="I63" s="435">
        <v>274848</v>
      </c>
      <c r="J63" s="438">
        <v>351275</v>
      </c>
      <c r="K63" s="434">
        <v>56407</v>
      </c>
      <c r="L63" s="435">
        <v>47709</v>
      </c>
      <c r="M63" s="435">
        <v>36623</v>
      </c>
      <c r="N63" s="436">
        <v>37827</v>
      </c>
      <c r="O63" s="437">
        <v>1865927</v>
      </c>
      <c r="P63" s="435">
        <v>1725872</v>
      </c>
      <c r="Q63" s="439">
        <v>1356252</v>
      </c>
      <c r="R63" s="440">
        <v>2872259</v>
      </c>
      <c r="S63" s="441">
        <v>5114</v>
      </c>
      <c r="T63" s="383">
        <v>22882.28</v>
      </c>
      <c r="U63" s="384">
        <v>2770.4430952380949</v>
      </c>
      <c r="V63" s="383">
        <v>57609.807663333326</v>
      </c>
      <c r="W63" s="442">
        <v>18170</v>
      </c>
      <c r="X63" s="443">
        <v>13822</v>
      </c>
      <c r="Y63" s="443">
        <v>10649</v>
      </c>
      <c r="Z63" s="444">
        <v>4287</v>
      </c>
      <c r="AA63" s="445">
        <v>41105</v>
      </c>
      <c r="AB63" s="443">
        <v>35517</v>
      </c>
      <c r="AC63" s="443">
        <v>32995</v>
      </c>
      <c r="AD63" s="444">
        <v>56911.43</v>
      </c>
      <c r="AE63" s="445">
        <v>8731</v>
      </c>
      <c r="AF63" s="443">
        <v>5874</v>
      </c>
      <c r="AG63" s="443">
        <v>5438</v>
      </c>
      <c r="AH63" s="446">
        <v>4603.7919841269841</v>
      </c>
      <c r="AI63" s="445">
        <v>134428</v>
      </c>
      <c r="AJ63" s="443">
        <v>93800</v>
      </c>
      <c r="AK63" s="443">
        <v>72170</v>
      </c>
      <c r="AL63" s="446">
        <v>227356.74312888889</v>
      </c>
      <c r="AM63" s="434">
        <v>14567</v>
      </c>
      <c r="AN63" s="435">
        <v>10495</v>
      </c>
      <c r="AO63" s="435">
        <v>7950</v>
      </c>
      <c r="AP63" s="444">
        <v>5884</v>
      </c>
      <c r="AQ63" s="434">
        <v>288744</v>
      </c>
      <c r="AR63" s="435">
        <v>277185</v>
      </c>
      <c r="AS63" s="435">
        <v>241853</v>
      </c>
      <c r="AT63" s="444">
        <v>271481.11</v>
      </c>
      <c r="AU63" s="434">
        <v>47676</v>
      </c>
      <c r="AV63" s="435">
        <v>41835</v>
      </c>
      <c r="AW63" s="435">
        <v>31185</v>
      </c>
      <c r="AX63" s="446">
        <v>30453.094682539679</v>
      </c>
      <c r="AY63" s="434">
        <v>1731499</v>
      </c>
      <c r="AZ63" s="435">
        <v>1632072</v>
      </c>
      <c r="BA63" s="439">
        <v>1284082</v>
      </c>
      <c r="BB63" s="446">
        <v>2587292.0820344449</v>
      </c>
    </row>
    <row r="64" spans="1:54" ht="15" customHeight="1" x14ac:dyDescent="0.25">
      <c r="A64" s="594"/>
      <c r="B64" s="329" t="s">
        <v>26</v>
      </c>
      <c r="C64" s="434">
        <v>174756</v>
      </c>
      <c r="D64" s="435">
        <v>76347</v>
      </c>
      <c r="E64" s="435">
        <v>50226</v>
      </c>
      <c r="F64" s="436">
        <v>35029</v>
      </c>
      <c r="G64" s="437">
        <v>6024834</v>
      </c>
      <c r="H64" s="435">
        <v>4424350</v>
      </c>
      <c r="I64" s="435">
        <v>3952382</v>
      </c>
      <c r="J64" s="438">
        <v>3694925</v>
      </c>
      <c r="K64" s="434">
        <v>307867</v>
      </c>
      <c r="L64" s="435">
        <v>136671</v>
      </c>
      <c r="M64" s="435">
        <v>95382</v>
      </c>
      <c r="N64" s="436">
        <v>74874</v>
      </c>
      <c r="O64" s="437">
        <v>10919346</v>
      </c>
      <c r="P64" s="435">
        <v>7178717</v>
      </c>
      <c r="Q64" s="439">
        <v>6537123</v>
      </c>
      <c r="R64" s="440">
        <v>8492506</v>
      </c>
      <c r="S64" s="441">
        <v>538</v>
      </c>
      <c r="T64" s="383">
        <v>7272.46</v>
      </c>
      <c r="U64" s="384">
        <v>418.50468253968262</v>
      </c>
      <c r="V64" s="383">
        <v>7046.0380800000003</v>
      </c>
      <c r="W64" s="442">
        <v>32215</v>
      </c>
      <c r="X64" s="443">
        <v>5615</v>
      </c>
      <c r="Y64" s="443">
        <v>2058</v>
      </c>
      <c r="Z64" s="444">
        <v>4043</v>
      </c>
      <c r="AA64" s="445">
        <v>339708</v>
      </c>
      <c r="AB64" s="443">
        <v>58455</v>
      </c>
      <c r="AC64" s="443">
        <v>26463</v>
      </c>
      <c r="AD64" s="444">
        <v>193581.85</v>
      </c>
      <c r="AE64" s="445">
        <v>34010</v>
      </c>
      <c r="AF64" s="443">
        <v>4654</v>
      </c>
      <c r="AG64" s="443">
        <v>1634</v>
      </c>
      <c r="AH64" s="446">
        <v>5350.1430952380952</v>
      </c>
      <c r="AI64" s="445">
        <v>459919</v>
      </c>
      <c r="AJ64" s="443">
        <v>69357</v>
      </c>
      <c r="AK64" s="443">
        <v>24826</v>
      </c>
      <c r="AL64" s="446">
        <v>286441.74042000005</v>
      </c>
      <c r="AM64" s="434">
        <v>142541</v>
      </c>
      <c r="AN64" s="435">
        <v>70732</v>
      </c>
      <c r="AO64" s="435">
        <v>48168</v>
      </c>
      <c r="AP64" s="444">
        <v>30448</v>
      </c>
      <c r="AQ64" s="434">
        <v>5685125</v>
      </c>
      <c r="AR64" s="435">
        <v>4365895</v>
      </c>
      <c r="AS64" s="435">
        <v>3925919</v>
      </c>
      <c r="AT64" s="444">
        <v>3494071.0700000003</v>
      </c>
      <c r="AU64" s="434">
        <v>273857</v>
      </c>
      <c r="AV64" s="435">
        <v>132017</v>
      </c>
      <c r="AW64" s="435">
        <v>93748</v>
      </c>
      <c r="AX64" s="446">
        <v>69105.184761904762</v>
      </c>
      <c r="AY64" s="434">
        <v>10459427</v>
      </c>
      <c r="AZ64" s="435">
        <v>7109360</v>
      </c>
      <c r="BA64" s="439">
        <v>6512296</v>
      </c>
      <c r="BB64" s="446">
        <v>8199017.9566222224</v>
      </c>
    </row>
    <row r="65" spans="1:77" ht="15" customHeight="1" x14ac:dyDescent="0.25">
      <c r="A65" s="594"/>
      <c r="B65" s="336" t="s">
        <v>27</v>
      </c>
      <c r="C65" s="434">
        <v>99232</v>
      </c>
      <c r="D65" s="435">
        <v>79807</v>
      </c>
      <c r="E65" s="435">
        <v>59530</v>
      </c>
      <c r="F65" s="436">
        <v>48398</v>
      </c>
      <c r="G65" s="437">
        <v>3188996</v>
      </c>
      <c r="H65" s="435">
        <v>3680697</v>
      </c>
      <c r="I65" s="435">
        <v>3853939</v>
      </c>
      <c r="J65" s="438">
        <v>4093247</v>
      </c>
      <c r="K65" s="434">
        <v>118986</v>
      </c>
      <c r="L65" s="435">
        <v>88402</v>
      </c>
      <c r="M65" s="435">
        <v>70118</v>
      </c>
      <c r="N65" s="436">
        <v>60109</v>
      </c>
      <c r="O65" s="437">
        <v>2374502</v>
      </c>
      <c r="P65" s="435">
        <v>2705541</v>
      </c>
      <c r="Q65" s="439">
        <v>2636079</v>
      </c>
      <c r="R65" s="440">
        <v>3918600</v>
      </c>
      <c r="S65" s="441">
        <v>13729</v>
      </c>
      <c r="T65" s="383">
        <v>266577.8</v>
      </c>
      <c r="U65" s="384">
        <v>9117.9329365079357</v>
      </c>
      <c r="V65" s="383">
        <v>153785.52969999998</v>
      </c>
      <c r="W65" s="442">
        <v>65813</v>
      </c>
      <c r="X65" s="443">
        <v>43255</v>
      </c>
      <c r="Y65" s="443">
        <v>26074</v>
      </c>
      <c r="Z65" s="444">
        <v>20412</v>
      </c>
      <c r="AA65" s="445">
        <v>1112635</v>
      </c>
      <c r="AB65" s="443">
        <v>652144</v>
      </c>
      <c r="AC65" s="443">
        <v>510619</v>
      </c>
      <c r="AD65" s="444">
        <v>1493228.52</v>
      </c>
      <c r="AE65" s="445">
        <v>58922</v>
      </c>
      <c r="AF65" s="443">
        <v>29807</v>
      </c>
      <c r="AG65" s="443">
        <v>18517</v>
      </c>
      <c r="AH65" s="446">
        <v>24021.27888888889</v>
      </c>
      <c r="AI65" s="445">
        <v>626434</v>
      </c>
      <c r="AJ65" s="443">
        <v>388875</v>
      </c>
      <c r="AK65" s="443">
        <v>260615</v>
      </c>
      <c r="AL65" s="446">
        <v>1188698.54419</v>
      </c>
      <c r="AM65" s="434">
        <v>33419</v>
      </c>
      <c r="AN65" s="435">
        <v>36552</v>
      </c>
      <c r="AO65" s="435">
        <v>33456</v>
      </c>
      <c r="AP65" s="444">
        <v>14257</v>
      </c>
      <c r="AQ65" s="434">
        <v>2076361</v>
      </c>
      <c r="AR65" s="435">
        <v>3028553</v>
      </c>
      <c r="AS65" s="435">
        <v>3343321</v>
      </c>
      <c r="AT65" s="444">
        <v>2333440.54</v>
      </c>
      <c r="AU65" s="434">
        <v>60064</v>
      </c>
      <c r="AV65" s="435">
        <v>58595</v>
      </c>
      <c r="AW65" s="435">
        <v>51600</v>
      </c>
      <c r="AX65" s="446">
        <v>26969.830555555556</v>
      </c>
      <c r="AY65" s="434">
        <v>1748069</v>
      </c>
      <c r="AZ65" s="435">
        <v>2316666</v>
      </c>
      <c r="BA65" s="439">
        <v>2375464</v>
      </c>
      <c r="BB65" s="446">
        <v>2576116.19734</v>
      </c>
    </row>
    <row r="66" spans="1:77" ht="15" customHeight="1" x14ac:dyDescent="0.25">
      <c r="A66" s="594"/>
      <c r="B66" s="329" t="s">
        <v>28</v>
      </c>
      <c r="C66" s="434">
        <v>24435</v>
      </c>
      <c r="D66" s="435">
        <v>17843</v>
      </c>
      <c r="E66" s="435">
        <v>10793</v>
      </c>
      <c r="F66" s="436">
        <v>8329</v>
      </c>
      <c r="G66" s="437">
        <v>1077166</v>
      </c>
      <c r="H66" s="435">
        <v>1330979</v>
      </c>
      <c r="I66" s="435">
        <v>1086835</v>
      </c>
      <c r="J66" s="438">
        <v>1021416</v>
      </c>
      <c r="K66" s="434">
        <v>44096</v>
      </c>
      <c r="L66" s="435">
        <v>33637</v>
      </c>
      <c r="M66" s="435">
        <v>21028</v>
      </c>
      <c r="N66" s="436">
        <v>16862</v>
      </c>
      <c r="O66" s="437">
        <v>1371852</v>
      </c>
      <c r="P66" s="435">
        <v>1743614</v>
      </c>
      <c r="Q66" s="439">
        <v>1439409</v>
      </c>
      <c r="R66" s="440">
        <v>1777342</v>
      </c>
      <c r="S66" s="441">
        <v>762</v>
      </c>
      <c r="T66" s="383">
        <v>15523.39</v>
      </c>
      <c r="U66" s="384">
        <v>621.44857142857143</v>
      </c>
      <c r="V66" s="383">
        <v>10838.4267</v>
      </c>
      <c r="W66" s="442">
        <v>5773</v>
      </c>
      <c r="X66" s="443">
        <v>1738</v>
      </c>
      <c r="Y66" s="443">
        <v>1418</v>
      </c>
      <c r="Z66" s="444">
        <v>1714</v>
      </c>
      <c r="AA66" s="445">
        <v>90485</v>
      </c>
      <c r="AB66" s="443">
        <v>25519</v>
      </c>
      <c r="AC66" s="443">
        <v>22859</v>
      </c>
      <c r="AD66" s="444">
        <v>104584.65</v>
      </c>
      <c r="AE66" s="445">
        <v>6317</v>
      </c>
      <c r="AF66" s="443">
        <v>1621</v>
      </c>
      <c r="AG66" s="443">
        <v>936</v>
      </c>
      <c r="AH66" s="446">
        <v>2175.80626984127</v>
      </c>
      <c r="AI66" s="445">
        <v>76941</v>
      </c>
      <c r="AJ66" s="443">
        <v>22559</v>
      </c>
      <c r="AK66" s="443">
        <v>15236</v>
      </c>
      <c r="AL66" s="446">
        <v>106294.76936000001</v>
      </c>
      <c r="AM66" s="434">
        <v>18662</v>
      </c>
      <c r="AN66" s="435">
        <v>16105</v>
      </c>
      <c r="AO66" s="435">
        <v>9375</v>
      </c>
      <c r="AP66" s="444">
        <v>5853</v>
      </c>
      <c r="AQ66" s="434">
        <v>986681</v>
      </c>
      <c r="AR66" s="435">
        <v>1305460</v>
      </c>
      <c r="AS66" s="435">
        <v>1063976</v>
      </c>
      <c r="AT66" s="444">
        <v>901308.45</v>
      </c>
      <c r="AU66" s="434">
        <v>37779</v>
      </c>
      <c r="AV66" s="435">
        <v>32016</v>
      </c>
      <c r="AW66" s="435">
        <v>20092</v>
      </c>
      <c r="AX66" s="446">
        <v>14064.835873015872</v>
      </c>
      <c r="AY66" s="434">
        <v>1294911</v>
      </c>
      <c r="AZ66" s="435">
        <v>1721056</v>
      </c>
      <c r="BA66" s="439">
        <v>1424173</v>
      </c>
      <c r="BB66" s="446">
        <v>1660209.1106399999</v>
      </c>
    </row>
    <row r="67" spans="1:77" ht="30" x14ac:dyDescent="0.25">
      <c r="A67" s="594"/>
      <c r="B67" s="336" t="s">
        <v>29</v>
      </c>
      <c r="C67" s="434">
        <v>92824</v>
      </c>
      <c r="D67" s="435">
        <v>82214</v>
      </c>
      <c r="E67" s="435">
        <v>56217</v>
      </c>
      <c r="F67" s="436">
        <v>35460</v>
      </c>
      <c r="G67" s="437">
        <v>2079781</v>
      </c>
      <c r="H67" s="435">
        <v>2037627</v>
      </c>
      <c r="I67" s="435">
        <v>1862213</v>
      </c>
      <c r="J67" s="438">
        <v>1748651</v>
      </c>
      <c r="K67" s="434">
        <v>91932</v>
      </c>
      <c r="L67" s="435">
        <v>70692</v>
      </c>
      <c r="M67" s="435">
        <v>59746</v>
      </c>
      <c r="N67" s="436">
        <v>47062</v>
      </c>
      <c r="O67" s="437">
        <v>1949645</v>
      </c>
      <c r="P67" s="435">
        <v>2050709</v>
      </c>
      <c r="Q67" s="439">
        <v>2010566</v>
      </c>
      <c r="R67" s="440">
        <v>2210495</v>
      </c>
      <c r="S67" s="441">
        <v>16626</v>
      </c>
      <c r="T67" s="383">
        <v>253667.73</v>
      </c>
      <c r="U67" s="384">
        <v>11073.071587301591</v>
      </c>
      <c r="V67" s="383">
        <v>164224.03682444443</v>
      </c>
      <c r="W67" s="442">
        <v>66271</v>
      </c>
      <c r="X67" s="443">
        <v>59357</v>
      </c>
      <c r="Y67" s="443">
        <v>35910</v>
      </c>
      <c r="Z67" s="444">
        <v>12271</v>
      </c>
      <c r="AA67" s="445">
        <v>627947</v>
      </c>
      <c r="AB67" s="443">
        <v>472159</v>
      </c>
      <c r="AC67" s="443">
        <v>378184</v>
      </c>
      <c r="AD67" s="444">
        <v>679705.2</v>
      </c>
      <c r="AE67" s="445">
        <v>39886</v>
      </c>
      <c r="AF67" s="443">
        <v>27396</v>
      </c>
      <c r="AG67" s="443">
        <v>20182</v>
      </c>
      <c r="AH67" s="446">
        <v>18230.38547619048</v>
      </c>
      <c r="AI67" s="445">
        <v>455063</v>
      </c>
      <c r="AJ67" s="443">
        <v>367109</v>
      </c>
      <c r="AK67" s="443">
        <v>266344</v>
      </c>
      <c r="AL67" s="446">
        <v>659226.73007000005</v>
      </c>
      <c r="AM67" s="434">
        <v>26553</v>
      </c>
      <c r="AN67" s="435">
        <v>22857</v>
      </c>
      <c r="AO67" s="435">
        <v>20307</v>
      </c>
      <c r="AP67" s="444">
        <v>6563</v>
      </c>
      <c r="AQ67" s="434">
        <v>1451833</v>
      </c>
      <c r="AR67" s="435">
        <v>1565468</v>
      </c>
      <c r="AS67" s="435">
        <v>1484029</v>
      </c>
      <c r="AT67" s="444">
        <v>815278.24</v>
      </c>
      <c r="AU67" s="434">
        <v>52046</v>
      </c>
      <c r="AV67" s="435">
        <v>43297</v>
      </c>
      <c r="AW67" s="435">
        <v>39564</v>
      </c>
      <c r="AX67" s="446">
        <v>17758.229285714282</v>
      </c>
      <c r="AY67" s="434">
        <v>1494582</v>
      </c>
      <c r="AZ67" s="435">
        <v>1683600</v>
      </c>
      <c r="BA67" s="439">
        <v>1744222</v>
      </c>
      <c r="BB67" s="446">
        <v>1387044.0658400001</v>
      </c>
    </row>
    <row r="68" spans="1:77" ht="15" customHeight="1" x14ac:dyDescent="0.25">
      <c r="A68" s="594"/>
      <c r="B68" s="336" t="s">
        <v>30</v>
      </c>
      <c r="C68" s="434">
        <v>54098</v>
      </c>
      <c r="D68" s="435">
        <v>40265</v>
      </c>
      <c r="E68" s="435">
        <v>29881</v>
      </c>
      <c r="F68" s="436">
        <v>18658</v>
      </c>
      <c r="G68" s="437">
        <v>962873</v>
      </c>
      <c r="H68" s="435">
        <v>1351006</v>
      </c>
      <c r="I68" s="435">
        <v>1258033</v>
      </c>
      <c r="J68" s="438">
        <v>1015725</v>
      </c>
      <c r="K68" s="434">
        <v>80882</v>
      </c>
      <c r="L68" s="435">
        <v>70474</v>
      </c>
      <c r="M68" s="435">
        <v>54561</v>
      </c>
      <c r="N68" s="436">
        <v>39520</v>
      </c>
      <c r="O68" s="437">
        <v>7165075</v>
      </c>
      <c r="P68" s="435">
        <v>9122655</v>
      </c>
      <c r="Q68" s="439">
        <v>8782820</v>
      </c>
      <c r="R68" s="440">
        <v>8519390</v>
      </c>
      <c r="S68" s="441">
        <v>1601</v>
      </c>
      <c r="T68" s="383">
        <v>9395.7999999999993</v>
      </c>
      <c r="U68" s="384">
        <v>1512.49753968254</v>
      </c>
      <c r="V68" s="383">
        <v>13328.779374444441</v>
      </c>
      <c r="W68" s="442">
        <v>19094</v>
      </c>
      <c r="X68" s="443">
        <v>8655</v>
      </c>
      <c r="Y68" s="443">
        <v>5193</v>
      </c>
      <c r="Z68" s="444">
        <v>2059</v>
      </c>
      <c r="AA68" s="445">
        <v>60687</v>
      </c>
      <c r="AB68" s="443">
        <v>27616</v>
      </c>
      <c r="AC68" s="443">
        <v>24675</v>
      </c>
      <c r="AD68" s="444">
        <v>41785.769999999997</v>
      </c>
      <c r="AE68" s="445">
        <v>8965</v>
      </c>
      <c r="AF68" s="443">
        <v>4023</v>
      </c>
      <c r="AG68" s="443">
        <v>3388</v>
      </c>
      <c r="AH68" s="446">
        <v>3059.2386507936508</v>
      </c>
      <c r="AI68" s="445">
        <v>82829</v>
      </c>
      <c r="AJ68" s="443">
        <v>41549</v>
      </c>
      <c r="AK68" s="443">
        <v>34182</v>
      </c>
      <c r="AL68" s="446">
        <v>124571.28401999999</v>
      </c>
      <c r="AM68" s="434">
        <v>35004</v>
      </c>
      <c r="AN68" s="435">
        <v>31610</v>
      </c>
      <c r="AO68" s="435">
        <v>24688</v>
      </c>
      <c r="AP68" s="444">
        <v>14998</v>
      </c>
      <c r="AQ68" s="434">
        <v>902186</v>
      </c>
      <c r="AR68" s="435">
        <v>1323390</v>
      </c>
      <c r="AS68" s="435">
        <v>1233358</v>
      </c>
      <c r="AT68" s="444">
        <v>964543.5</v>
      </c>
      <c r="AU68" s="434">
        <v>71918</v>
      </c>
      <c r="AV68" s="435">
        <v>66451</v>
      </c>
      <c r="AW68" s="435">
        <v>51173</v>
      </c>
      <c r="AX68" s="446">
        <v>34948.449603174595</v>
      </c>
      <c r="AY68" s="434">
        <v>7082245</v>
      </c>
      <c r="AZ68" s="435">
        <v>9081106</v>
      </c>
      <c r="BA68" s="439">
        <v>8748638</v>
      </c>
      <c r="BB68" s="446">
        <v>8381489.6460344438</v>
      </c>
    </row>
    <row r="69" spans="1:77" ht="30.75" thickBot="1" x14ac:dyDescent="0.3">
      <c r="A69" s="595"/>
      <c r="B69" s="338" t="s">
        <v>31</v>
      </c>
      <c r="C69" s="447">
        <v>198604</v>
      </c>
      <c r="D69" s="448">
        <v>100275</v>
      </c>
      <c r="E69" s="448">
        <v>61445</v>
      </c>
      <c r="F69" s="449">
        <v>42416</v>
      </c>
      <c r="G69" s="450">
        <v>5492524</v>
      </c>
      <c r="H69" s="448">
        <v>4805616</v>
      </c>
      <c r="I69" s="448">
        <v>4261668</v>
      </c>
      <c r="J69" s="451">
        <v>3823277</v>
      </c>
      <c r="K69" s="447">
        <v>264009</v>
      </c>
      <c r="L69" s="448">
        <v>137380</v>
      </c>
      <c r="M69" s="448">
        <v>94975</v>
      </c>
      <c r="N69" s="449">
        <v>74509</v>
      </c>
      <c r="O69" s="450">
        <v>8421113</v>
      </c>
      <c r="P69" s="448">
        <v>7219564</v>
      </c>
      <c r="Q69" s="452">
        <v>6319234</v>
      </c>
      <c r="R69" s="453">
        <v>7496297</v>
      </c>
      <c r="S69" s="454">
        <v>9383</v>
      </c>
      <c r="T69" s="410">
        <v>105354.75</v>
      </c>
      <c r="U69" s="411">
        <v>6453.0751587301584</v>
      </c>
      <c r="V69" s="410">
        <v>86286.087196666675</v>
      </c>
      <c r="W69" s="455">
        <v>107522</v>
      </c>
      <c r="X69" s="456">
        <v>45878</v>
      </c>
      <c r="Y69" s="456">
        <v>22210</v>
      </c>
      <c r="Z69" s="457">
        <v>11292</v>
      </c>
      <c r="AA69" s="458">
        <v>925587</v>
      </c>
      <c r="AB69" s="456">
        <v>314662</v>
      </c>
      <c r="AC69" s="456">
        <v>196592</v>
      </c>
      <c r="AD69" s="457">
        <v>494220.63</v>
      </c>
      <c r="AE69" s="458">
        <v>76610</v>
      </c>
      <c r="AF69" s="456">
        <v>25739</v>
      </c>
      <c r="AG69" s="456">
        <v>13876</v>
      </c>
      <c r="AH69" s="459">
        <v>14341.42873015873</v>
      </c>
      <c r="AI69" s="458">
        <v>855008</v>
      </c>
      <c r="AJ69" s="456">
        <v>309806</v>
      </c>
      <c r="AK69" s="456">
        <v>163765</v>
      </c>
      <c r="AL69" s="459">
        <v>646804.55687666661</v>
      </c>
      <c r="AM69" s="447">
        <v>91082</v>
      </c>
      <c r="AN69" s="448">
        <v>54397</v>
      </c>
      <c r="AO69" s="448">
        <v>39235</v>
      </c>
      <c r="AP69" s="457">
        <v>21741</v>
      </c>
      <c r="AQ69" s="447">
        <v>4566937</v>
      </c>
      <c r="AR69" s="448">
        <v>4490953</v>
      </c>
      <c r="AS69" s="448">
        <v>4065075</v>
      </c>
      <c r="AT69" s="457">
        <v>3223701.4299999997</v>
      </c>
      <c r="AU69" s="447">
        <v>187399</v>
      </c>
      <c r="AV69" s="448">
        <v>111641</v>
      </c>
      <c r="AW69" s="448">
        <v>81099</v>
      </c>
      <c r="AX69" s="459">
        <v>53714.124841269833</v>
      </c>
      <c r="AY69" s="447">
        <v>7566105</v>
      </c>
      <c r="AZ69" s="448">
        <v>6909758</v>
      </c>
      <c r="BA69" s="452">
        <v>6155469</v>
      </c>
      <c r="BB69" s="459">
        <v>6763205.9162277775</v>
      </c>
    </row>
    <row r="70" spans="1:77" ht="16.5" thickTop="1" x14ac:dyDescent="0.25"/>
    <row r="71" spans="1:77" x14ac:dyDescent="0.25">
      <c r="A71" s="84" t="s">
        <v>312</v>
      </c>
    </row>
    <row r="72" spans="1:77" x14ac:dyDescent="0.25">
      <c r="A72" s="139" t="s">
        <v>316</v>
      </c>
    </row>
    <row r="73" spans="1:77" x14ac:dyDescent="0.25">
      <c r="A73" s="349" t="s">
        <v>277</v>
      </c>
      <c r="F73" s="10"/>
      <c r="G73" s="14"/>
      <c r="H73" s="12"/>
      <c r="J73" s="10"/>
      <c r="M73" s="14"/>
      <c r="N73" s="10"/>
      <c r="R73" s="10"/>
      <c r="S73" s="14"/>
      <c r="T73" s="12"/>
      <c r="U73" s="10"/>
      <c r="V73" s="10"/>
      <c r="X73" s="12"/>
      <c r="Y73" s="13"/>
      <c r="AA73" s="13"/>
      <c r="AB73" s="13"/>
      <c r="AC73" s="13"/>
      <c r="AE73" s="13"/>
      <c r="AF73" s="12"/>
      <c r="AH73" s="10"/>
      <c r="AJ73" s="14"/>
      <c r="AK73" s="13"/>
      <c r="AL73" s="10"/>
      <c r="AN73" s="14"/>
      <c r="AP73" s="13"/>
      <c r="AR73" s="14"/>
      <c r="AT73" s="10"/>
      <c r="AU73" s="13"/>
      <c r="AV73" s="14"/>
      <c r="AX73" s="10"/>
      <c r="AZ73" s="12"/>
      <c r="BB73" s="10"/>
      <c r="BD73" s="14"/>
      <c r="BE73" s="13"/>
      <c r="BH73" s="14"/>
      <c r="BI73" s="15"/>
      <c r="BJ73" s="16"/>
      <c r="BK73" s="15"/>
      <c r="BL73" s="15"/>
      <c r="BM73" s="15"/>
      <c r="BN73" s="15"/>
      <c r="BO73" s="16"/>
      <c r="BP73" s="15"/>
      <c r="BQ73" s="15"/>
      <c r="BR73" s="15"/>
      <c r="BS73" s="15"/>
      <c r="BT73" s="16"/>
      <c r="BU73" s="15"/>
      <c r="BV73" s="15"/>
      <c r="BW73" s="15"/>
      <c r="BX73" s="15"/>
      <c r="BY73" s="15"/>
    </row>
    <row r="74" spans="1:77" x14ac:dyDescent="0.25">
      <c r="A74" s="350" t="s">
        <v>65</v>
      </c>
      <c r="F74" s="10"/>
      <c r="G74" s="14"/>
      <c r="H74" s="12"/>
      <c r="J74" s="10"/>
      <c r="M74" s="14"/>
      <c r="N74" s="10"/>
      <c r="R74" s="10"/>
      <c r="S74" s="14"/>
      <c r="T74" s="12"/>
      <c r="U74" s="10"/>
      <c r="V74" s="10"/>
      <c r="X74" s="12"/>
      <c r="Y74" s="13"/>
      <c r="AA74" s="13"/>
      <c r="AB74" s="13"/>
      <c r="AC74" s="13"/>
      <c r="AE74" s="13"/>
      <c r="AF74" s="12"/>
      <c r="AH74" s="10"/>
      <c r="AJ74" s="14"/>
      <c r="AK74" s="13"/>
      <c r="AL74" s="10"/>
      <c r="AN74" s="14"/>
      <c r="AP74" s="13"/>
      <c r="AR74" s="14"/>
      <c r="AT74" s="10"/>
      <c r="AU74" s="13"/>
      <c r="AV74" s="14"/>
      <c r="AX74" s="10"/>
      <c r="AZ74" s="12"/>
      <c r="BB74" s="10"/>
      <c r="BD74" s="14"/>
      <c r="BE74" s="13"/>
      <c r="BH74" s="14"/>
      <c r="BI74" s="15"/>
      <c r="BJ74" s="16"/>
      <c r="BK74" s="15"/>
      <c r="BL74" s="15"/>
      <c r="BM74" s="15"/>
      <c r="BN74" s="15"/>
      <c r="BO74" s="16"/>
      <c r="BP74" s="15"/>
      <c r="BQ74" s="15"/>
      <c r="BR74" s="15"/>
      <c r="BS74" s="15"/>
      <c r="BT74" s="16"/>
      <c r="BU74" s="15"/>
      <c r="BV74" s="15"/>
      <c r="BW74" s="15"/>
      <c r="BX74" s="15"/>
      <c r="BY74" s="15"/>
    </row>
    <row r="75" spans="1:77" x14ac:dyDescent="0.25">
      <c r="A75" s="157"/>
    </row>
  </sheetData>
  <sheetProtection selectLockedCells="1" selectUnlockedCells="1"/>
  <mergeCells count="22">
    <mergeCell ref="A59:A69"/>
    <mergeCell ref="K4:N4"/>
    <mergeCell ref="A49:A58"/>
    <mergeCell ref="A27:A37"/>
    <mergeCell ref="A6:A16"/>
    <mergeCell ref="A38:A48"/>
    <mergeCell ref="A17:A26"/>
    <mergeCell ref="AU4:AX4"/>
    <mergeCell ref="C3:R3"/>
    <mergeCell ref="O4:R4"/>
    <mergeCell ref="W3:AL3"/>
    <mergeCell ref="AM3:BB3"/>
    <mergeCell ref="S3:V3"/>
    <mergeCell ref="AY4:BB4"/>
    <mergeCell ref="W4:Z4"/>
    <mergeCell ref="AA4:AD4"/>
    <mergeCell ref="AE4:AH4"/>
    <mergeCell ref="AI4:AL4"/>
    <mergeCell ref="AM4:AP4"/>
    <mergeCell ref="AQ4:AT4"/>
    <mergeCell ref="C4:F4"/>
    <mergeCell ref="G4:J4"/>
  </mergeCells>
  <pageMargins left="0.23622047244094491" right="0.23622047244094491" top="0.5" bottom="0.49" header="0.31496062992125984" footer="0.31496062992125984"/>
  <pageSetup paperSize="8" scale="54" fitToWidth="3" orientation="landscape" r:id="rId1"/>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5"/>
  <sheetViews>
    <sheetView zoomScale="90" zoomScaleNormal="90" workbookViewId="0">
      <pane xSplit="2" ySplit="5" topLeftCell="R6" activePane="bottomRight" state="frozen"/>
      <selection pane="topRight" activeCell="C1" sqref="C1"/>
      <selection pane="bottomLeft" activeCell="A8" sqref="A8"/>
      <selection pane="bottomRight"/>
    </sheetView>
  </sheetViews>
  <sheetFormatPr baseColWidth="10" defaultColWidth="11.5703125" defaultRowHeight="15.75" x14ac:dyDescent="0.25"/>
  <cols>
    <col min="1" max="1" width="36" style="139" bestFit="1" customWidth="1"/>
    <col min="2" max="2" width="36.42578125" style="160" bestFit="1" customWidth="1"/>
    <col min="3" max="7" width="11.5703125" style="10"/>
    <col min="8" max="8" width="11.5703125" style="12"/>
    <col min="9" max="13" width="11.5703125" style="10"/>
    <col min="14" max="14" width="11.5703125" style="12"/>
    <col min="15" max="19" width="11.5703125" style="10"/>
    <col min="20" max="20" width="11.7109375" style="12" customWidth="1"/>
    <col min="21" max="21" width="12.85546875" style="10" customWidth="1"/>
    <col min="22" max="22" width="15.5703125" style="10" customWidth="1"/>
    <col min="23" max="23" width="16" style="10" customWidth="1"/>
    <col min="24" max="24" width="13.28515625" style="12" bestFit="1" customWidth="1"/>
    <col min="25" max="25" width="13.42578125" style="12" bestFit="1" customWidth="1"/>
    <col min="26" max="26" width="18.28515625" style="12" bestFit="1" customWidth="1"/>
    <col min="27" max="27" width="17.42578125" style="12" bestFit="1" customWidth="1"/>
    <col min="28" max="28" width="20.28515625" style="12" bestFit="1" customWidth="1"/>
    <col min="29" max="31" width="11.5703125" style="10"/>
    <col min="32" max="32" width="11.5703125" style="13"/>
    <col min="33" max="35" width="11.5703125" style="10"/>
    <col min="36" max="36" width="11.5703125" style="13"/>
    <col min="37" max="39" width="11.5703125" style="10"/>
    <col min="40" max="40" width="11.5703125" style="13"/>
    <col min="41" max="43" width="11.5703125" style="10"/>
    <col min="44" max="44" width="11.5703125" style="13"/>
    <col min="45" max="47" width="11.5703125" style="10"/>
    <col min="48" max="48" width="11.5703125" style="12"/>
    <col min="49" max="51" width="11.5703125" style="10"/>
    <col min="52" max="52" width="11.5703125" style="12"/>
    <col min="53" max="55" width="11.5703125" style="10"/>
    <col min="56" max="56" width="11.42578125" style="12" customWidth="1"/>
    <col min="57" max="59" width="11.5703125" style="10"/>
    <col min="60" max="60" width="11" style="12" bestFit="1" customWidth="1"/>
    <col min="61" max="16384" width="11.5703125" style="10"/>
  </cols>
  <sheetData>
    <row r="1" spans="1:60" ht="18.75" x14ac:dyDescent="0.25">
      <c r="A1" s="306" t="s">
        <v>332</v>
      </c>
      <c r="B1" s="11"/>
    </row>
    <row r="2" spans="1:60" ht="16.5" thickBot="1" x14ac:dyDescent="0.3"/>
    <row r="3" spans="1:60" s="173" customFormat="1" ht="19.5" thickBot="1" x14ac:dyDescent="0.35">
      <c r="A3" s="95"/>
      <c r="B3" s="172"/>
      <c r="C3" s="600" t="s">
        <v>0</v>
      </c>
      <c r="D3" s="601"/>
      <c r="E3" s="601"/>
      <c r="F3" s="601"/>
      <c r="G3" s="601"/>
      <c r="H3" s="601"/>
      <c r="I3" s="601"/>
      <c r="J3" s="601"/>
      <c r="K3" s="601"/>
      <c r="L3" s="601"/>
      <c r="M3" s="601"/>
      <c r="N3" s="601"/>
      <c r="O3" s="601"/>
      <c r="P3" s="601"/>
      <c r="Q3" s="601"/>
      <c r="R3" s="601"/>
      <c r="S3" s="601"/>
      <c r="T3" s="601"/>
      <c r="U3" s="601"/>
      <c r="V3" s="601"/>
      <c r="W3" s="601"/>
      <c r="X3" s="602"/>
      <c r="Y3" s="600" t="s">
        <v>60</v>
      </c>
      <c r="Z3" s="601"/>
      <c r="AA3" s="601"/>
      <c r="AB3" s="602"/>
      <c r="AC3" s="600" t="s">
        <v>1</v>
      </c>
      <c r="AD3" s="601"/>
      <c r="AE3" s="601"/>
      <c r="AF3" s="601"/>
      <c r="AG3" s="601"/>
      <c r="AH3" s="601"/>
      <c r="AI3" s="601"/>
      <c r="AJ3" s="601"/>
      <c r="AK3" s="601"/>
      <c r="AL3" s="601"/>
      <c r="AM3" s="601"/>
      <c r="AN3" s="601"/>
      <c r="AO3" s="601"/>
      <c r="AP3" s="601"/>
      <c r="AQ3" s="601"/>
      <c r="AR3" s="601"/>
      <c r="AS3" s="603" t="s">
        <v>2</v>
      </c>
      <c r="AT3" s="604"/>
      <c r="AU3" s="604"/>
      <c r="AV3" s="604"/>
      <c r="AW3" s="604"/>
      <c r="AX3" s="604"/>
      <c r="AY3" s="604"/>
      <c r="AZ3" s="604"/>
      <c r="BA3" s="604"/>
      <c r="BB3" s="604"/>
      <c r="BC3" s="604"/>
      <c r="BD3" s="604"/>
      <c r="BE3" s="604"/>
      <c r="BF3" s="604"/>
      <c r="BG3" s="604"/>
      <c r="BH3" s="605"/>
    </row>
    <row r="4" spans="1:60" s="97" customFormat="1" ht="51.75" customHeight="1" thickBot="1" x14ac:dyDescent="0.3">
      <c r="A4" s="95"/>
      <c r="B4" s="96"/>
      <c r="C4" s="574" t="s">
        <v>3</v>
      </c>
      <c r="D4" s="572"/>
      <c r="E4" s="572"/>
      <c r="F4" s="572"/>
      <c r="G4" s="572"/>
      <c r="H4" s="573"/>
      <c r="I4" s="572" t="s">
        <v>4</v>
      </c>
      <c r="J4" s="572"/>
      <c r="K4" s="572"/>
      <c r="L4" s="572"/>
      <c r="M4" s="572"/>
      <c r="N4" s="572"/>
      <c r="O4" s="574" t="s">
        <v>296</v>
      </c>
      <c r="P4" s="572"/>
      <c r="Q4" s="572"/>
      <c r="R4" s="572"/>
      <c r="S4" s="572"/>
      <c r="T4" s="573"/>
      <c r="U4" s="572" t="s">
        <v>5</v>
      </c>
      <c r="V4" s="572"/>
      <c r="W4" s="572"/>
      <c r="X4" s="573"/>
      <c r="Y4" s="131" t="s">
        <v>3</v>
      </c>
      <c r="Z4" s="132" t="s">
        <v>4</v>
      </c>
      <c r="AA4" s="174" t="s">
        <v>296</v>
      </c>
      <c r="AB4" s="132" t="s">
        <v>61</v>
      </c>
      <c r="AC4" s="587" t="s">
        <v>3</v>
      </c>
      <c r="AD4" s="588"/>
      <c r="AE4" s="588"/>
      <c r="AF4" s="588"/>
      <c r="AG4" s="587" t="s">
        <v>4</v>
      </c>
      <c r="AH4" s="588"/>
      <c r="AI4" s="588"/>
      <c r="AJ4" s="589"/>
      <c r="AK4" s="588" t="s">
        <v>296</v>
      </c>
      <c r="AL4" s="588"/>
      <c r="AM4" s="588"/>
      <c r="AN4" s="588"/>
      <c r="AO4" s="590" t="s">
        <v>5</v>
      </c>
      <c r="AP4" s="591"/>
      <c r="AQ4" s="591"/>
      <c r="AR4" s="592"/>
      <c r="AS4" s="574" t="s">
        <v>3</v>
      </c>
      <c r="AT4" s="572"/>
      <c r="AU4" s="572"/>
      <c r="AV4" s="572"/>
      <c r="AW4" s="574" t="s">
        <v>4</v>
      </c>
      <c r="AX4" s="572"/>
      <c r="AY4" s="572"/>
      <c r="AZ4" s="573"/>
      <c r="BA4" s="572" t="s">
        <v>296</v>
      </c>
      <c r="BB4" s="572"/>
      <c r="BC4" s="572"/>
      <c r="BD4" s="572"/>
      <c r="BE4" s="584" t="s">
        <v>5</v>
      </c>
      <c r="BF4" s="585"/>
      <c r="BG4" s="585"/>
      <c r="BH4" s="586"/>
    </row>
    <row r="5" spans="1:60" s="99" customFormat="1" ht="31.5" x14ac:dyDescent="0.2">
      <c r="A5" s="134" t="s">
        <v>6</v>
      </c>
      <c r="B5" s="135" t="s">
        <v>7</v>
      </c>
      <c r="C5" s="143">
        <v>1970</v>
      </c>
      <c r="D5" s="144">
        <v>1979</v>
      </c>
      <c r="E5" s="144">
        <v>1988</v>
      </c>
      <c r="F5" s="144">
        <v>2000</v>
      </c>
      <c r="G5" s="144">
        <v>2010</v>
      </c>
      <c r="H5" s="145">
        <v>2020</v>
      </c>
      <c r="I5" s="151">
        <v>1970</v>
      </c>
      <c r="J5" s="144">
        <v>1979</v>
      </c>
      <c r="K5" s="144">
        <v>1988</v>
      </c>
      <c r="L5" s="144">
        <v>2000</v>
      </c>
      <c r="M5" s="144">
        <v>2010</v>
      </c>
      <c r="N5" s="152">
        <v>2020</v>
      </c>
      <c r="O5" s="143">
        <v>1970</v>
      </c>
      <c r="P5" s="144">
        <v>1979</v>
      </c>
      <c r="Q5" s="144">
        <v>1988</v>
      </c>
      <c r="R5" s="144">
        <v>2000</v>
      </c>
      <c r="S5" s="144">
        <v>2010</v>
      </c>
      <c r="T5" s="145" t="s">
        <v>313</v>
      </c>
      <c r="U5" s="151">
        <v>1988</v>
      </c>
      <c r="V5" s="144">
        <v>2000</v>
      </c>
      <c r="W5" s="144">
        <v>2010</v>
      </c>
      <c r="X5" s="152">
        <v>2020</v>
      </c>
      <c r="Y5" s="180">
        <v>2020</v>
      </c>
      <c r="Z5" s="181">
        <v>2020</v>
      </c>
      <c r="AA5" s="182">
        <v>2020</v>
      </c>
      <c r="AB5" s="181">
        <v>2020</v>
      </c>
      <c r="AC5" s="183">
        <v>1988</v>
      </c>
      <c r="AD5" s="184">
        <v>2000</v>
      </c>
      <c r="AE5" s="184">
        <v>2010</v>
      </c>
      <c r="AF5" s="152">
        <v>2020</v>
      </c>
      <c r="AG5" s="185">
        <v>1988</v>
      </c>
      <c r="AH5" s="184">
        <v>2000</v>
      </c>
      <c r="AI5" s="184">
        <v>2010</v>
      </c>
      <c r="AJ5" s="145">
        <v>2020</v>
      </c>
      <c r="AK5" s="183">
        <v>1988</v>
      </c>
      <c r="AL5" s="184">
        <v>2000</v>
      </c>
      <c r="AM5" s="184">
        <v>2010</v>
      </c>
      <c r="AN5" s="152">
        <v>2020</v>
      </c>
      <c r="AO5" s="185">
        <v>1988</v>
      </c>
      <c r="AP5" s="184">
        <v>2000</v>
      </c>
      <c r="AQ5" s="184">
        <v>2010</v>
      </c>
      <c r="AR5" s="145">
        <v>2020</v>
      </c>
      <c r="AS5" s="143">
        <v>1988</v>
      </c>
      <c r="AT5" s="144">
        <v>2000</v>
      </c>
      <c r="AU5" s="144">
        <v>2010</v>
      </c>
      <c r="AV5" s="152">
        <v>2020</v>
      </c>
      <c r="AW5" s="143">
        <v>1988</v>
      </c>
      <c r="AX5" s="144">
        <v>2000</v>
      </c>
      <c r="AY5" s="144">
        <v>2010</v>
      </c>
      <c r="AZ5" s="145">
        <v>2020</v>
      </c>
      <c r="BA5" s="151">
        <v>1988</v>
      </c>
      <c r="BB5" s="144">
        <v>2000</v>
      </c>
      <c r="BC5" s="144">
        <v>2010</v>
      </c>
      <c r="BD5" s="152">
        <v>2020</v>
      </c>
      <c r="BE5" s="143">
        <v>1988</v>
      </c>
      <c r="BF5" s="144">
        <v>2000</v>
      </c>
      <c r="BG5" s="153">
        <v>2010</v>
      </c>
      <c r="BH5" s="145">
        <v>2020</v>
      </c>
    </row>
    <row r="6" spans="1:60" ht="15" customHeight="1" x14ac:dyDescent="0.25">
      <c r="A6" s="579" t="s">
        <v>15</v>
      </c>
      <c r="B6" s="164" t="s">
        <v>9</v>
      </c>
      <c r="C6" s="101">
        <v>150921</v>
      </c>
      <c r="D6" s="102">
        <v>118561</v>
      </c>
      <c r="E6" s="102">
        <v>92545</v>
      </c>
      <c r="F6" s="102">
        <v>51219</v>
      </c>
      <c r="G6" s="102">
        <v>34447</v>
      </c>
      <c r="H6" s="103">
        <v>26347</v>
      </c>
      <c r="I6" s="104">
        <v>1932026</v>
      </c>
      <c r="J6" s="102">
        <v>1875524</v>
      </c>
      <c r="K6" s="102">
        <v>1757127</v>
      </c>
      <c r="L6" s="102">
        <v>1701566</v>
      </c>
      <c r="M6" s="102">
        <v>1638229</v>
      </c>
      <c r="N6" s="105">
        <v>1624251.77</v>
      </c>
      <c r="O6" s="101">
        <v>224260</v>
      </c>
      <c r="P6" s="102">
        <v>175224</v>
      </c>
      <c r="Q6" s="102">
        <v>132054</v>
      </c>
      <c r="R6" s="102">
        <v>75894</v>
      </c>
      <c r="S6" s="102">
        <v>58183</v>
      </c>
      <c r="T6" s="103">
        <v>51390.053968253975</v>
      </c>
      <c r="U6" s="104">
        <v>6578675</v>
      </c>
      <c r="V6" s="102">
        <v>6600653</v>
      </c>
      <c r="W6" s="102">
        <v>6196565</v>
      </c>
      <c r="X6" s="105">
        <v>7481241.2101400001</v>
      </c>
      <c r="Y6" s="165">
        <v>4681</v>
      </c>
      <c r="Z6" s="109">
        <v>59466.97</v>
      </c>
      <c r="AA6" s="110">
        <v>3120.7256349206355</v>
      </c>
      <c r="AB6" s="109">
        <v>42408.681705555551</v>
      </c>
      <c r="AC6" s="111">
        <v>36424</v>
      </c>
      <c r="AD6" s="112">
        <v>16373</v>
      </c>
      <c r="AE6" s="112">
        <v>8534</v>
      </c>
      <c r="AF6" s="105">
        <v>4739</v>
      </c>
      <c r="AG6" s="113">
        <v>257951</v>
      </c>
      <c r="AH6" s="112">
        <v>109185</v>
      </c>
      <c r="AI6" s="112">
        <v>86904</v>
      </c>
      <c r="AJ6" s="103">
        <v>192406.33000000002</v>
      </c>
      <c r="AK6" s="111">
        <v>24371</v>
      </c>
      <c r="AL6" s="112">
        <v>7340</v>
      </c>
      <c r="AM6" s="112">
        <v>4662</v>
      </c>
      <c r="AN6" s="105">
        <v>5724.0487301587309</v>
      </c>
      <c r="AO6" s="113">
        <v>266292</v>
      </c>
      <c r="AP6" s="112">
        <v>98278</v>
      </c>
      <c r="AQ6" s="112">
        <v>64574</v>
      </c>
      <c r="AR6" s="103">
        <v>268423.79773111112</v>
      </c>
      <c r="AS6" s="101">
        <v>56121</v>
      </c>
      <c r="AT6" s="102">
        <v>34846</v>
      </c>
      <c r="AU6" s="102">
        <v>25913</v>
      </c>
      <c r="AV6" s="105">
        <v>16927</v>
      </c>
      <c r="AW6" s="101">
        <v>1499175</v>
      </c>
      <c r="AX6" s="102">
        <v>1592380</v>
      </c>
      <c r="AY6" s="102">
        <v>1551324</v>
      </c>
      <c r="AZ6" s="103">
        <v>1372378.4700000002</v>
      </c>
      <c r="BA6" s="104">
        <v>107682</v>
      </c>
      <c r="BB6" s="102">
        <v>68554</v>
      </c>
      <c r="BC6" s="102">
        <v>53522</v>
      </c>
      <c r="BD6" s="105">
        <v>42552.779603174597</v>
      </c>
      <c r="BE6" s="101">
        <v>6312382</v>
      </c>
      <c r="BF6" s="102">
        <v>6502375</v>
      </c>
      <c r="BG6" s="106">
        <v>6131992</v>
      </c>
      <c r="BH6" s="103">
        <v>7170408.7307033325</v>
      </c>
    </row>
    <row r="7" spans="1:60" ht="30" x14ac:dyDescent="0.25">
      <c r="A7" s="579"/>
      <c r="B7" s="163" t="s">
        <v>32</v>
      </c>
      <c r="C7" s="101">
        <v>86986</v>
      </c>
      <c r="D7" s="102">
        <v>80214</v>
      </c>
      <c r="E7" s="102">
        <v>53475</v>
      </c>
      <c r="F7" s="102">
        <v>21561</v>
      </c>
      <c r="G7" s="102">
        <v>11342</v>
      </c>
      <c r="H7" s="103">
        <v>7092</v>
      </c>
      <c r="I7" s="104">
        <v>1006963</v>
      </c>
      <c r="J7" s="102">
        <v>688824</v>
      </c>
      <c r="K7" s="102">
        <v>424353</v>
      </c>
      <c r="L7" s="102">
        <v>121658</v>
      </c>
      <c r="M7" s="102">
        <v>65572</v>
      </c>
      <c r="N7" s="105">
        <v>44108.66</v>
      </c>
      <c r="O7" s="101">
        <v>113255</v>
      </c>
      <c r="P7" s="102">
        <v>97859</v>
      </c>
      <c r="Q7" s="102">
        <v>55575</v>
      </c>
      <c r="R7" s="102">
        <v>19521</v>
      </c>
      <c r="S7" s="102">
        <v>14293</v>
      </c>
      <c r="T7" s="103">
        <v>12957.411428571429</v>
      </c>
      <c r="U7" s="104">
        <v>2257406</v>
      </c>
      <c r="V7" s="102">
        <v>1398092</v>
      </c>
      <c r="W7" s="102">
        <v>1225993</v>
      </c>
      <c r="X7" s="105">
        <v>1295421.5439288891</v>
      </c>
      <c r="Y7" s="165">
        <v>3706</v>
      </c>
      <c r="Z7" s="109">
        <v>26260.87</v>
      </c>
      <c r="AA7" s="110">
        <v>2280.9157936507941</v>
      </c>
      <c r="AB7" s="109">
        <v>28174.57944666667</v>
      </c>
      <c r="AC7" s="111">
        <v>34119</v>
      </c>
      <c r="AD7" s="112">
        <v>15053</v>
      </c>
      <c r="AE7" s="112">
        <v>7105</v>
      </c>
      <c r="AF7" s="105">
        <v>1131</v>
      </c>
      <c r="AG7" s="113">
        <v>196708</v>
      </c>
      <c r="AH7" s="112">
        <v>71730</v>
      </c>
      <c r="AI7" s="112">
        <v>41717</v>
      </c>
      <c r="AJ7" s="103">
        <v>7556.1</v>
      </c>
      <c r="AK7" s="111">
        <v>21778</v>
      </c>
      <c r="AL7" s="112">
        <v>6259</v>
      </c>
      <c r="AM7" s="112">
        <v>3499</v>
      </c>
      <c r="AN7" s="105">
        <v>1874.5007936507941</v>
      </c>
      <c r="AO7" s="113">
        <v>230227</v>
      </c>
      <c r="AP7" s="112">
        <v>76254</v>
      </c>
      <c r="AQ7" s="112">
        <v>41807</v>
      </c>
      <c r="AR7" s="103">
        <v>60242.162901111114</v>
      </c>
      <c r="AS7" s="101">
        <v>19356</v>
      </c>
      <c r="AT7" s="102">
        <v>6508</v>
      </c>
      <c r="AU7" s="102">
        <v>4237</v>
      </c>
      <c r="AV7" s="105">
        <v>2255</v>
      </c>
      <c r="AW7" s="101">
        <v>227645</v>
      </c>
      <c r="AX7" s="102">
        <v>49929</v>
      </c>
      <c r="AY7" s="102">
        <v>23855</v>
      </c>
      <c r="AZ7" s="103">
        <v>10291.689999999999</v>
      </c>
      <c r="BA7" s="104">
        <v>33797</v>
      </c>
      <c r="BB7" s="102">
        <v>13262</v>
      </c>
      <c r="BC7" s="102">
        <v>10794</v>
      </c>
      <c r="BD7" s="105">
        <v>8801.9948412698413</v>
      </c>
      <c r="BE7" s="101">
        <v>2027179</v>
      </c>
      <c r="BF7" s="102">
        <v>1321838</v>
      </c>
      <c r="BG7" s="106">
        <v>1184185</v>
      </c>
      <c r="BH7" s="103">
        <v>1207004.8015811113</v>
      </c>
    </row>
    <row r="8" spans="1:60" ht="15" customHeight="1" x14ac:dyDescent="0.25">
      <c r="A8" s="579"/>
      <c r="B8" s="164" t="s">
        <v>33</v>
      </c>
      <c r="C8" s="101">
        <v>30994</v>
      </c>
      <c r="D8" s="102">
        <v>36201</v>
      </c>
      <c r="E8" s="102">
        <v>34979</v>
      </c>
      <c r="F8" s="102">
        <v>16438</v>
      </c>
      <c r="G8" s="102">
        <v>8694</v>
      </c>
      <c r="H8" s="103">
        <v>5423</v>
      </c>
      <c r="I8" s="104">
        <v>855862</v>
      </c>
      <c r="J8" s="102">
        <v>1053311</v>
      </c>
      <c r="K8" s="102">
        <v>1076429</v>
      </c>
      <c r="L8" s="102">
        <v>573453</v>
      </c>
      <c r="M8" s="102">
        <v>312213</v>
      </c>
      <c r="N8" s="105">
        <v>194040.14</v>
      </c>
      <c r="O8" s="101">
        <v>63386</v>
      </c>
      <c r="P8" s="102">
        <v>71321</v>
      </c>
      <c r="Q8" s="102">
        <v>65631</v>
      </c>
      <c r="R8" s="102">
        <v>26802</v>
      </c>
      <c r="S8" s="102">
        <v>13057</v>
      </c>
      <c r="T8" s="103">
        <v>8288.4587301587308</v>
      </c>
      <c r="U8" s="104">
        <v>3558700</v>
      </c>
      <c r="V8" s="102">
        <v>2233429</v>
      </c>
      <c r="W8" s="102">
        <v>1305231</v>
      </c>
      <c r="X8" s="105">
        <v>1154484.470598889</v>
      </c>
      <c r="Y8" s="165">
        <v>849</v>
      </c>
      <c r="Z8" s="109">
        <v>24934.66</v>
      </c>
      <c r="AA8" s="110">
        <v>704.24976190476195</v>
      </c>
      <c r="AB8" s="109">
        <v>12568.37147888889</v>
      </c>
      <c r="AC8" s="111">
        <v>2272</v>
      </c>
      <c r="AD8" s="112">
        <v>1282</v>
      </c>
      <c r="AE8" s="112">
        <v>1322</v>
      </c>
      <c r="AF8" s="105">
        <v>1986</v>
      </c>
      <c r="AG8" s="113">
        <v>59148</v>
      </c>
      <c r="AH8" s="112">
        <v>35065</v>
      </c>
      <c r="AI8" s="112">
        <v>38492</v>
      </c>
      <c r="AJ8" s="103">
        <v>70930.28</v>
      </c>
      <c r="AK8" s="111">
        <v>2561</v>
      </c>
      <c r="AL8" s="112">
        <v>1035</v>
      </c>
      <c r="AM8" s="112">
        <v>1058</v>
      </c>
      <c r="AN8" s="105">
        <v>2106.0869841269841</v>
      </c>
      <c r="AO8" s="113">
        <v>35691</v>
      </c>
      <c r="AP8" s="112">
        <v>21380</v>
      </c>
      <c r="AQ8" s="112">
        <v>21144</v>
      </c>
      <c r="AR8" s="103">
        <v>101397.8147</v>
      </c>
      <c r="AS8" s="101">
        <v>32707</v>
      </c>
      <c r="AT8" s="102">
        <v>15156</v>
      </c>
      <c r="AU8" s="102">
        <v>7372</v>
      </c>
      <c r="AV8" s="105">
        <v>2588</v>
      </c>
      <c r="AW8" s="101">
        <v>1017282</v>
      </c>
      <c r="AX8" s="102">
        <v>538388</v>
      </c>
      <c r="AY8" s="102">
        <v>273721</v>
      </c>
      <c r="AZ8" s="103">
        <v>98175.2</v>
      </c>
      <c r="BA8" s="104">
        <v>63071</v>
      </c>
      <c r="BB8" s="102">
        <v>25767</v>
      </c>
      <c r="BC8" s="102">
        <v>11999</v>
      </c>
      <c r="BD8" s="105">
        <v>5480.121984126984</v>
      </c>
      <c r="BE8" s="101">
        <v>3523009</v>
      </c>
      <c r="BF8" s="102">
        <v>2212049</v>
      </c>
      <c r="BG8" s="106">
        <v>1284087</v>
      </c>
      <c r="BH8" s="103">
        <v>1040518.28442</v>
      </c>
    </row>
    <row r="9" spans="1:60" ht="15" customHeight="1" x14ac:dyDescent="0.25">
      <c r="A9" s="579"/>
      <c r="B9" s="163" t="s">
        <v>34</v>
      </c>
      <c r="C9" s="101">
        <v>1028</v>
      </c>
      <c r="D9" s="102">
        <v>2079</v>
      </c>
      <c r="E9" s="102">
        <v>3969</v>
      </c>
      <c r="F9" s="102">
        <v>11278</v>
      </c>
      <c r="G9" s="102">
        <v>10649</v>
      </c>
      <c r="H9" s="103">
        <v>8646</v>
      </c>
      <c r="I9" s="104">
        <v>62701</v>
      </c>
      <c r="J9" s="102">
        <v>124831</v>
      </c>
      <c r="K9" s="102">
        <v>241113</v>
      </c>
      <c r="L9" s="102">
        <v>759275</v>
      </c>
      <c r="M9" s="102">
        <v>745916</v>
      </c>
      <c r="N9" s="105">
        <v>626250.14</v>
      </c>
      <c r="O9" s="101">
        <v>3237</v>
      </c>
      <c r="P9" s="102">
        <v>5675</v>
      </c>
      <c r="Q9" s="102">
        <v>10278</v>
      </c>
      <c r="R9" s="102">
        <v>23601</v>
      </c>
      <c r="S9" s="102">
        <v>20000</v>
      </c>
      <c r="T9" s="103">
        <v>15584.25746031746</v>
      </c>
      <c r="U9" s="104">
        <v>715529</v>
      </c>
      <c r="V9" s="102">
        <v>2287318</v>
      </c>
      <c r="W9" s="102">
        <v>2280599</v>
      </c>
      <c r="X9" s="105">
        <v>2449690.1146399998</v>
      </c>
      <c r="Y9" s="165">
        <v>119</v>
      </c>
      <c r="Z9" s="109">
        <v>7455.5</v>
      </c>
      <c r="AA9" s="110">
        <v>122.8150793650794</v>
      </c>
      <c r="AB9" s="109">
        <v>1607.7143000000001</v>
      </c>
      <c r="AC9" s="111">
        <v>32</v>
      </c>
      <c r="AD9" s="112">
        <v>36</v>
      </c>
      <c r="AE9" s="112">
        <v>104</v>
      </c>
      <c r="AF9" s="105">
        <v>1508</v>
      </c>
      <c r="AG9" s="113">
        <v>1936</v>
      </c>
      <c r="AH9" s="112">
        <v>2114</v>
      </c>
      <c r="AI9" s="112">
        <v>6354</v>
      </c>
      <c r="AJ9" s="103">
        <v>100749.66</v>
      </c>
      <c r="AK9" s="111">
        <v>33</v>
      </c>
      <c r="AL9" s="112">
        <v>44</v>
      </c>
      <c r="AM9" s="112">
        <v>101</v>
      </c>
      <c r="AN9" s="105">
        <v>1583.178174603175</v>
      </c>
      <c r="AO9" s="113">
        <v>373</v>
      </c>
      <c r="AP9" s="112">
        <v>613</v>
      </c>
      <c r="AQ9" s="112">
        <v>1564</v>
      </c>
      <c r="AR9" s="103">
        <v>98364.14929999999</v>
      </c>
      <c r="AS9" s="101">
        <v>3937</v>
      </c>
      <c r="AT9" s="102">
        <v>11242</v>
      </c>
      <c r="AU9" s="102">
        <v>10545</v>
      </c>
      <c r="AV9" s="105">
        <v>7019</v>
      </c>
      <c r="AW9" s="101">
        <v>239177</v>
      </c>
      <c r="AX9" s="102">
        <v>757162</v>
      </c>
      <c r="AY9" s="102">
        <v>739563</v>
      </c>
      <c r="AZ9" s="103">
        <v>518044.98</v>
      </c>
      <c r="BA9" s="104">
        <v>10246</v>
      </c>
      <c r="BB9" s="102">
        <v>23557</v>
      </c>
      <c r="BC9" s="102">
        <v>19899</v>
      </c>
      <c r="BD9" s="105">
        <v>13880.764206349206</v>
      </c>
      <c r="BE9" s="101">
        <v>715157</v>
      </c>
      <c r="BF9" s="102">
        <v>2286706</v>
      </c>
      <c r="BG9" s="106">
        <v>2279035</v>
      </c>
      <c r="BH9" s="103">
        <v>2349718.25104</v>
      </c>
    </row>
    <row r="10" spans="1:60" ht="15" customHeight="1" x14ac:dyDescent="0.25">
      <c r="A10" s="579"/>
      <c r="B10" s="164" t="s">
        <v>35</v>
      </c>
      <c r="C10" s="101">
        <v>50</v>
      </c>
      <c r="D10" s="102">
        <v>65</v>
      </c>
      <c r="E10" s="102">
        <v>119</v>
      </c>
      <c r="F10" s="102">
        <v>1866</v>
      </c>
      <c r="G10" s="102">
        <v>3494</v>
      </c>
      <c r="H10" s="103">
        <v>4604</v>
      </c>
      <c r="I10" s="104">
        <v>6296</v>
      </c>
      <c r="J10" s="102">
        <v>8113</v>
      </c>
      <c r="K10" s="102">
        <v>14345</v>
      </c>
      <c r="L10" s="102">
        <v>229564</v>
      </c>
      <c r="M10" s="102">
        <v>449239</v>
      </c>
      <c r="N10" s="105">
        <v>612901.66</v>
      </c>
      <c r="O10" s="101">
        <v>301</v>
      </c>
      <c r="P10" s="102">
        <v>359</v>
      </c>
      <c r="Q10" s="102">
        <v>480</v>
      </c>
      <c r="R10" s="102">
        <v>5571</v>
      </c>
      <c r="S10" s="102">
        <v>9625</v>
      </c>
      <c r="T10" s="103">
        <v>12033.59047619048</v>
      </c>
      <c r="U10" s="104">
        <v>40230</v>
      </c>
      <c r="V10" s="102">
        <v>633227</v>
      </c>
      <c r="W10" s="102">
        <v>1212800</v>
      </c>
      <c r="X10" s="105">
        <v>2089440.216262222</v>
      </c>
      <c r="Y10" s="165">
        <v>7</v>
      </c>
      <c r="Z10" s="109">
        <v>815.94</v>
      </c>
      <c r="AA10" s="110">
        <v>12.744999999999999</v>
      </c>
      <c r="AB10" s="109">
        <v>58.016480000000001</v>
      </c>
      <c r="AC10" s="111" t="s">
        <v>17</v>
      </c>
      <c r="AD10" s="112" t="s">
        <v>17</v>
      </c>
      <c r="AE10" s="112">
        <v>3</v>
      </c>
      <c r="AF10" s="105">
        <v>113</v>
      </c>
      <c r="AG10" s="113" t="s">
        <v>17</v>
      </c>
      <c r="AH10" s="112" t="s">
        <v>17</v>
      </c>
      <c r="AI10" s="112">
        <v>342</v>
      </c>
      <c r="AJ10" s="103">
        <v>12935.41</v>
      </c>
      <c r="AK10" s="111" t="s">
        <v>17</v>
      </c>
      <c r="AL10" s="112" t="s">
        <v>17</v>
      </c>
      <c r="AM10" s="112">
        <v>3</v>
      </c>
      <c r="AN10" s="105">
        <v>158.22563492063489</v>
      </c>
      <c r="AO10" s="113" t="s">
        <v>17</v>
      </c>
      <c r="AP10" s="112" t="s">
        <v>17</v>
      </c>
      <c r="AQ10" s="112">
        <v>59</v>
      </c>
      <c r="AR10" s="103">
        <v>8374.9522300000008</v>
      </c>
      <c r="AS10" s="101">
        <v>118</v>
      </c>
      <c r="AT10" s="102">
        <v>1864</v>
      </c>
      <c r="AU10" s="102">
        <v>3491</v>
      </c>
      <c r="AV10" s="105">
        <v>4484</v>
      </c>
      <c r="AW10" s="101">
        <v>14185</v>
      </c>
      <c r="AX10" s="102">
        <v>229287</v>
      </c>
      <c r="AY10" s="102">
        <v>448897</v>
      </c>
      <c r="AZ10" s="103">
        <v>599150.31000000006</v>
      </c>
      <c r="BA10" s="104">
        <v>480</v>
      </c>
      <c r="BB10" s="102">
        <v>5569</v>
      </c>
      <c r="BC10" s="102">
        <v>9622</v>
      </c>
      <c r="BD10" s="105">
        <v>11865.619841269838</v>
      </c>
      <c r="BE10" s="101">
        <v>40228</v>
      </c>
      <c r="BF10" s="102">
        <v>633195</v>
      </c>
      <c r="BG10" s="106">
        <v>1212741</v>
      </c>
      <c r="BH10" s="103">
        <v>2081007.2475522221</v>
      </c>
    </row>
    <row r="11" spans="1:60" ht="15" customHeight="1" x14ac:dyDescent="0.25">
      <c r="A11" s="579"/>
      <c r="B11" s="163" t="s">
        <v>36</v>
      </c>
      <c r="C11" s="101" t="s">
        <v>17</v>
      </c>
      <c r="D11" s="102" t="s">
        <v>17</v>
      </c>
      <c r="E11" s="102">
        <v>3</v>
      </c>
      <c r="F11" s="102">
        <v>76</v>
      </c>
      <c r="G11" s="102">
        <v>268</v>
      </c>
      <c r="H11" s="103">
        <v>582</v>
      </c>
      <c r="I11" s="104" t="s">
        <v>17</v>
      </c>
      <c r="J11" s="102" t="s">
        <v>17</v>
      </c>
      <c r="K11" s="102">
        <v>886</v>
      </c>
      <c r="L11" s="102">
        <v>17615</v>
      </c>
      <c r="M11" s="102">
        <v>65288</v>
      </c>
      <c r="N11" s="105">
        <v>146951.17000000001</v>
      </c>
      <c r="O11" s="101" t="s">
        <v>17</v>
      </c>
      <c r="P11" s="102" t="s">
        <v>17</v>
      </c>
      <c r="Q11" s="102" t="s">
        <v>17</v>
      </c>
      <c r="R11" s="102">
        <v>399</v>
      </c>
      <c r="S11" s="102">
        <v>1208</v>
      </c>
      <c r="T11" s="103">
        <v>2526.3358730158729</v>
      </c>
      <c r="U11" s="104">
        <v>6809</v>
      </c>
      <c r="V11" s="102">
        <v>48587</v>
      </c>
      <c r="W11" s="102">
        <v>171943</v>
      </c>
      <c r="X11" s="105">
        <v>492204.86470999999</v>
      </c>
      <c r="Y11" s="165">
        <v>0</v>
      </c>
      <c r="Z11" s="109"/>
      <c r="AA11" s="110"/>
      <c r="AB11" s="109"/>
      <c r="AC11" s="111"/>
      <c r="AD11" s="112"/>
      <c r="AE11" s="112"/>
      <c r="AF11" s="105">
        <v>1</v>
      </c>
      <c r="AG11" s="113"/>
      <c r="AH11" s="112"/>
      <c r="AI11" s="112"/>
      <c r="AJ11" s="103">
        <v>234.88</v>
      </c>
      <c r="AK11" s="111"/>
      <c r="AL11" s="112"/>
      <c r="AM11" s="112"/>
      <c r="AN11" s="105">
        <v>2.0571428571428569</v>
      </c>
      <c r="AO11" s="113"/>
      <c r="AP11" s="112"/>
      <c r="AQ11" s="112"/>
      <c r="AR11" s="103">
        <v>44.718599999999995</v>
      </c>
      <c r="AS11" s="101">
        <v>3</v>
      </c>
      <c r="AT11" s="102">
        <v>76</v>
      </c>
      <c r="AU11" s="102">
        <v>268</v>
      </c>
      <c r="AV11" s="105">
        <v>581</v>
      </c>
      <c r="AW11" s="101">
        <v>886</v>
      </c>
      <c r="AX11" s="102">
        <v>17615</v>
      </c>
      <c r="AY11" s="102">
        <v>65288</v>
      </c>
      <c r="AZ11" s="103">
        <v>146716.28999999998</v>
      </c>
      <c r="BA11" s="104" t="s">
        <v>17</v>
      </c>
      <c r="BB11" s="102">
        <v>399</v>
      </c>
      <c r="BC11" s="102">
        <v>1208</v>
      </c>
      <c r="BD11" s="105">
        <v>2524.27873015873</v>
      </c>
      <c r="BE11" s="101">
        <v>6809</v>
      </c>
      <c r="BF11" s="102">
        <v>48587</v>
      </c>
      <c r="BG11" s="106">
        <v>171943</v>
      </c>
      <c r="BH11" s="103">
        <v>492160.14611000003</v>
      </c>
    </row>
    <row r="12" spans="1:60" ht="15" x14ac:dyDescent="0.25">
      <c r="A12" s="580" t="s">
        <v>16</v>
      </c>
      <c r="B12" s="164" t="s">
        <v>9</v>
      </c>
      <c r="C12" s="101">
        <v>39998</v>
      </c>
      <c r="D12" s="102">
        <v>30677</v>
      </c>
      <c r="E12" s="102">
        <v>23605</v>
      </c>
      <c r="F12" s="102">
        <v>13400</v>
      </c>
      <c r="G12" s="102">
        <v>9472</v>
      </c>
      <c r="H12" s="103">
        <v>7316</v>
      </c>
      <c r="I12" s="104">
        <v>505018</v>
      </c>
      <c r="J12" s="102">
        <v>491146</v>
      </c>
      <c r="K12" s="102">
        <v>460960</v>
      </c>
      <c r="L12" s="102">
        <v>453464</v>
      </c>
      <c r="M12" s="102">
        <v>438314</v>
      </c>
      <c r="N12" s="105">
        <v>433338.29</v>
      </c>
      <c r="O12" s="101">
        <v>57929</v>
      </c>
      <c r="P12" s="102">
        <v>46326</v>
      </c>
      <c r="Q12" s="102">
        <v>34756</v>
      </c>
      <c r="R12" s="102">
        <v>20741</v>
      </c>
      <c r="S12" s="102">
        <v>16227</v>
      </c>
      <c r="T12" s="103">
        <v>13791.927619047618</v>
      </c>
      <c r="U12" s="104">
        <v>1861893</v>
      </c>
      <c r="V12" s="102">
        <v>1942949</v>
      </c>
      <c r="W12" s="102">
        <v>1851928</v>
      </c>
      <c r="X12" s="105">
        <v>2187046.0201611114</v>
      </c>
      <c r="Y12" s="165">
        <v>1134</v>
      </c>
      <c r="Z12" s="109">
        <v>14239.17</v>
      </c>
      <c r="AA12" s="110">
        <v>796.74912698412686</v>
      </c>
      <c r="AB12" s="109">
        <v>10441.87557888889</v>
      </c>
      <c r="AC12" s="111">
        <v>8881</v>
      </c>
      <c r="AD12" s="112">
        <v>3854</v>
      </c>
      <c r="AE12" s="112">
        <v>2093</v>
      </c>
      <c r="AF12" s="105">
        <v>1311</v>
      </c>
      <c r="AG12" s="113">
        <v>63110</v>
      </c>
      <c r="AH12" s="112">
        <v>25784</v>
      </c>
      <c r="AI12" s="112">
        <v>21430</v>
      </c>
      <c r="AJ12" s="103">
        <v>53135.340000000004</v>
      </c>
      <c r="AK12" s="111">
        <v>5883</v>
      </c>
      <c r="AL12" s="112">
        <v>1854</v>
      </c>
      <c r="AM12" s="112">
        <v>1264</v>
      </c>
      <c r="AN12" s="105">
        <v>1489.4727777777778</v>
      </c>
      <c r="AO12" s="113">
        <v>65241</v>
      </c>
      <c r="AP12" s="112">
        <v>24027</v>
      </c>
      <c r="AQ12" s="112">
        <v>16592</v>
      </c>
      <c r="AR12" s="103">
        <v>73269.259090000007</v>
      </c>
      <c r="AS12" s="101">
        <v>14724</v>
      </c>
      <c r="AT12" s="102">
        <v>9546</v>
      </c>
      <c r="AU12" s="102">
        <v>7379</v>
      </c>
      <c r="AV12" s="105">
        <v>4871</v>
      </c>
      <c r="AW12" s="101">
        <v>397850</v>
      </c>
      <c r="AX12" s="102">
        <v>427680</v>
      </c>
      <c r="AY12" s="102">
        <v>416884</v>
      </c>
      <c r="AZ12" s="103">
        <v>365963.78</v>
      </c>
      <c r="BA12" s="104">
        <v>28874</v>
      </c>
      <c r="BB12" s="102">
        <v>18888</v>
      </c>
      <c r="BC12" s="102">
        <v>14963</v>
      </c>
      <c r="BD12" s="105">
        <v>11506.580714285714</v>
      </c>
      <c r="BE12" s="101">
        <v>1796652</v>
      </c>
      <c r="BF12" s="102">
        <v>1918922</v>
      </c>
      <c r="BG12" s="106">
        <v>1835336</v>
      </c>
      <c r="BH12" s="103">
        <v>2103334.8854922224</v>
      </c>
    </row>
    <row r="13" spans="1:60" ht="30" x14ac:dyDescent="0.25">
      <c r="A13" s="580"/>
      <c r="B13" s="163" t="s">
        <v>32</v>
      </c>
      <c r="C13" s="101">
        <v>24196</v>
      </c>
      <c r="D13" s="102">
        <v>20130</v>
      </c>
      <c r="E13" s="102">
        <v>13031</v>
      </c>
      <c r="F13" s="102">
        <v>5271</v>
      </c>
      <c r="G13" s="102">
        <v>2997</v>
      </c>
      <c r="H13" s="103">
        <v>1933</v>
      </c>
      <c r="I13" s="104">
        <v>264779</v>
      </c>
      <c r="J13" s="102">
        <v>169954</v>
      </c>
      <c r="K13" s="102">
        <v>101417</v>
      </c>
      <c r="L13" s="102">
        <v>28122</v>
      </c>
      <c r="M13" s="102">
        <v>15811</v>
      </c>
      <c r="N13" s="105">
        <v>11771.29</v>
      </c>
      <c r="O13" s="101">
        <v>30504</v>
      </c>
      <c r="P13" s="102">
        <v>24259</v>
      </c>
      <c r="Q13" s="102">
        <v>13436</v>
      </c>
      <c r="R13" s="102">
        <v>5056</v>
      </c>
      <c r="S13" s="102">
        <v>3771</v>
      </c>
      <c r="T13" s="103">
        <v>3025.9661904761911</v>
      </c>
      <c r="U13" s="104">
        <v>613858</v>
      </c>
      <c r="V13" s="102">
        <v>440639</v>
      </c>
      <c r="W13" s="102">
        <v>408192</v>
      </c>
      <c r="X13" s="105">
        <v>421263.43841111113</v>
      </c>
      <c r="Y13" s="165">
        <v>901</v>
      </c>
      <c r="Z13" s="109">
        <v>6512.02</v>
      </c>
      <c r="AA13" s="110">
        <v>578.33063492063491</v>
      </c>
      <c r="AB13" s="109">
        <v>6907.0619088888889</v>
      </c>
      <c r="AC13" s="111">
        <v>8295</v>
      </c>
      <c r="AD13" s="112">
        <v>3518</v>
      </c>
      <c r="AE13" s="112">
        <v>1712</v>
      </c>
      <c r="AF13" s="105">
        <v>311</v>
      </c>
      <c r="AG13" s="113">
        <v>47667</v>
      </c>
      <c r="AH13" s="112">
        <v>16232</v>
      </c>
      <c r="AI13" s="112">
        <v>9816</v>
      </c>
      <c r="AJ13" s="103">
        <v>2149.9299999999998</v>
      </c>
      <c r="AK13" s="111">
        <v>5189</v>
      </c>
      <c r="AL13" s="112">
        <v>1572</v>
      </c>
      <c r="AM13" s="112">
        <v>954</v>
      </c>
      <c r="AN13" s="105">
        <v>490.02603174603172</v>
      </c>
      <c r="AO13" s="113">
        <v>55920</v>
      </c>
      <c r="AP13" s="112">
        <v>18236</v>
      </c>
      <c r="AQ13" s="112">
        <v>10072</v>
      </c>
      <c r="AR13" s="103">
        <v>16273.702810000001</v>
      </c>
      <c r="AS13" s="101">
        <v>4736</v>
      </c>
      <c r="AT13" s="102">
        <v>1753</v>
      </c>
      <c r="AU13" s="102">
        <v>1285</v>
      </c>
      <c r="AV13" s="105">
        <v>721</v>
      </c>
      <c r="AW13" s="101">
        <v>53750</v>
      </c>
      <c r="AX13" s="102">
        <v>11891</v>
      </c>
      <c r="AY13" s="102">
        <v>5995</v>
      </c>
      <c r="AZ13" s="103">
        <v>3109.34</v>
      </c>
      <c r="BA13" s="104">
        <v>8247</v>
      </c>
      <c r="BB13" s="102">
        <v>3483</v>
      </c>
      <c r="BC13" s="102">
        <v>2817</v>
      </c>
      <c r="BD13" s="105">
        <v>1957.6095238095243</v>
      </c>
      <c r="BE13" s="101">
        <v>557938</v>
      </c>
      <c r="BF13" s="102">
        <v>422403</v>
      </c>
      <c r="BG13" s="106">
        <v>398120</v>
      </c>
      <c r="BH13" s="103">
        <v>398082.67369222216</v>
      </c>
    </row>
    <row r="14" spans="1:60" ht="15" x14ac:dyDescent="0.25">
      <c r="A14" s="580"/>
      <c r="B14" s="164" t="s">
        <v>33</v>
      </c>
      <c r="C14" s="101">
        <v>8441</v>
      </c>
      <c r="D14" s="102">
        <v>10061</v>
      </c>
      <c r="E14" s="102">
        <v>9518</v>
      </c>
      <c r="F14" s="102">
        <v>4542</v>
      </c>
      <c r="G14" s="102">
        <v>2573</v>
      </c>
      <c r="H14" s="103">
        <v>1584</v>
      </c>
      <c r="I14" s="104">
        <v>228859</v>
      </c>
      <c r="J14" s="102">
        <v>291526</v>
      </c>
      <c r="K14" s="102">
        <v>294403</v>
      </c>
      <c r="L14" s="102">
        <v>160277</v>
      </c>
      <c r="M14" s="102">
        <v>92578</v>
      </c>
      <c r="N14" s="105">
        <v>57215.360000000001</v>
      </c>
      <c r="O14" s="101">
        <v>17359</v>
      </c>
      <c r="P14" s="102">
        <v>20634</v>
      </c>
      <c r="Q14" s="102">
        <v>18380</v>
      </c>
      <c r="R14" s="102">
        <v>7584</v>
      </c>
      <c r="S14" s="102">
        <v>4029</v>
      </c>
      <c r="T14" s="103">
        <v>2528.5807142857138</v>
      </c>
      <c r="U14" s="104">
        <v>1036418</v>
      </c>
      <c r="V14" s="102">
        <v>681382</v>
      </c>
      <c r="W14" s="102">
        <v>430702</v>
      </c>
      <c r="X14" s="105">
        <v>390656.31849000003</v>
      </c>
      <c r="Y14" s="165">
        <v>207</v>
      </c>
      <c r="Z14" s="109">
        <v>6144.82</v>
      </c>
      <c r="AA14" s="110">
        <v>192.29698412698411</v>
      </c>
      <c r="AB14" s="109">
        <v>3207.7619599999998</v>
      </c>
      <c r="AC14" s="111">
        <v>579</v>
      </c>
      <c r="AD14" s="112">
        <v>331</v>
      </c>
      <c r="AE14" s="112">
        <v>360</v>
      </c>
      <c r="AF14" s="105">
        <v>555</v>
      </c>
      <c r="AG14" s="113">
        <v>15031</v>
      </c>
      <c r="AH14" s="112">
        <v>9256</v>
      </c>
      <c r="AI14" s="112">
        <v>10318</v>
      </c>
      <c r="AJ14" s="103">
        <v>19975.89</v>
      </c>
      <c r="AK14" s="111">
        <v>686</v>
      </c>
      <c r="AL14" s="112">
        <v>273</v>
      </c>
      <c r="AM14" s="112">
        <v>290</v>
      </c>
      <c r="AN14" s="105">
        <v>543.91888888888889</v>
      </c>
      <c r="AO14" s="113">
        <v>9225</v>
      </c>
      <c r="AP14" s="112">
        <v>5712</v>
      </c>
      <c r="AQ14" s="112">
        <v>6209</v>
      </c>
      <c r="AR14" s="103">
        <v>27169.39055</v>
      </c>
      <c r="AS14" s="101">
        <v>8939</v>
      </c>
      <c r="AT14" s="102">
        <v>4211</v>
      </c>
      <c r="AU14" s="102">
        <v>2213</v>
      </c>
      <c r="AV14" s="105">
        <v>822</v>
      </c>
      <c r="AW14" s="101">
        <v>279372</v>
      </c>
      <c r="AX14" s="102">
        <v>151021</v>
      </c>
      <c r="AY14" s="102">
        <v>82260</v>
      </c>
      <c r="AZ14" s="103">
        <v>31094.65</v>
      </c>
      <c r="BA14" s="104">
        <v>17694</v>
      </c>
      <c r="BB14" s="102">
        <v>7311</v>
      </c>
      <c r="BC14" s="102">
        <v>3740</v>
      </c>
      <c r="BD14" s="105">
        <v>1793.2398412698415</v>
      </c>
      <c r="BE14" s="101">
        <v>1027193</v>
      </c>
      <c r="BF14" s="102">
        <v>675669</v>
      </c>
      <c r="BG14" s="106">
        <v>424493</v>
      </c>
      <c r="BH14" s="103">
        <v>360279.16597999993</v>
      </c>
    </row>
    <row r="15" spans="1:60" ht="15" x14ac:dyDescent="0.25">
      <c r="A15" s="580"/>
      <c r="B15" s="163" t="s">
        <v>34</v>
      </c>
      <c r="C15" s="101">
        <v>170</v>
      </c>
      <c r="D15" s="102">
        <v>472</v>
      </c>
      <c r="E15" s="102">
        <v>1034</v>
      </c>
      <c r="F15" s="102">
        <v>3151</v>
      </c>
      <c r="G15" s="102">
        <v>3011</v>
      </c>
      <c r="H15" s="103">
        <v>2496</v>
      </c>
      <c r="I15" s="104">
        <v>10391</v>
      </c>
      <c r="J15" s="102">
        <v>28004</v>
      </c>
      <c r="K15" s="102">
        <v>62442</v>
      </c>
      <c r="L15" s="102">
        <v>211118</v>
      </c>
      <c r="M15" s="102">
        <v>210806</v>
      </c>
      <c r="N15" s="105">
        <v>179924.58</v>
      </c>
      <c r="O15" s="101">
        <v>539</v>
      </c>
      <c r="P15" s="102">
        <v>1352</v>
      </c>
      <c r="Q15" s="102">
        <v>2831</v>
      </c>
      <c r="R15" s="102">
        <v>6761</v>
      </c>
      <c r="S15" s="102">
        <v>5824</v>
      </c>
      <c r="T15" s="103">
        <v>4488.4334920634919</v>
      </c>
      <c r="U15" s="104">
        <v>201832</v>
      </c>
      <c r="V15" s="102">
        <v>669507</v>
      </c>
      <c r="W15" s="102">
        <v>688360</v>
      </c>
      <c r="X15" s="105">
        <v>736826.67036999995</v>
      </c>
      <c r="Y15" s="165">
        <v>26</v>
      </c>
      <c r="Z15" s="109">
        <v>1582.33</v>
      </c>
      <c r="AA15" s="110">
        <v>26.121507936507939</v>
      </c>
      <c r="AB15" s="109">
        <v>327.05171000000001</v>
      </c>
      <c r="AC15" s="111">
        <v>7</v>
      </c>
      <c r="AD15" s="112">
        <v>5</v>
      </c>
      <c r="AE15" s="112">
        <v>21</v>
      </c>
      <c r="AF15" s="105">
        <v>419</v>
      </c>
      <c r="AG15" s="113">
        <v>412</v>
      </c>
      <c r="AH15" s="112">
        <v>297</v>
      </c>
      <c r="AI15" s="112">
        <v>1296</v>
      </c>
      <c r="AJ15" s="103">
        <v>28097.51</v>
      </c>
      <c r="AK15" s="111">
        <v>8</v>
      </c>
      <c r="AL15" s="112">
        <v>9</v>
      </c>
      <c r="AM15" s="112">
        <v>21</v>
      </c>
      <c r="AN15" s="105">
        <v>418.73626984126992</v>
      </c>
      <c r="AO15" s="113">
        <v>96</v>
      </c>
      <c r="AP15" s="112">
        <v>79</v>
      </c>
      <c r="AQ15" s="112">
        <v>310</v>
      </c>
      <c r="AR15" s="103">
        <v>27802.256420000002</v>
      </c>
      <c r="AS15" s="101">
        <v>1027</v>
      </c>
      <c r="AT15" s="102">
        <v>3146</v>
      </c>
      <c r="AU15" s="102">
        <v>2990</v>
      </c>
      <c r="AV15" s="105">
        <v>2051</v>
      </c>
      <c r="AW15" s="101">
        <v>62030</v>
      </c>
      <c r="AX15" s="102">
        <v>210821</v>
      </c>
      <c r="AY15" s="102">
        <v>209510</v>
      </c>
      <c r="AZ15" s="103">
        <v>150244.74</v>
      </c>
      <c r="BA15" s="104">
        <v>2824</v>
      </c>
      <c r="BB15" s="102">
        <v>6753</v>
      </c>
      <c r="BC15" s="102">
        <v>5803</v>
      </c>
      <c r="BD15" s="105">
        <v>4043.5757142857137</v>
      </c>
      <c r="BE15" s="101">
        <v>201736</v>
      </c>
      <c r="BF15" s="102">
        <v>669428</v>
      </c>
      <c r="BG15" s="106">
        <v>688050</v>
      </c>
      <c r="BH15" s="103">
        <v>708697.36224000005</v>
      </c>
    </row>
    <row r="16" spans="1:60" ht="15" x14ac:dyDescent="0.25">
      <c r="A16" s="580"/>
      <c r="B16" s="164" t="s">
        <v>35</v>
      </c>
      <c r="C16" s="101">
        <v>8</v>
      </c>
      <c r="D16" s="102">
        <v>14</v>
      </c>
      <c r="E16" s="102">
        <v>22</v>
      </c>
      <c r="F16" s="102">
        <v>428</v>
      </c>
      <c r="G16" s="102">
        <v>850</v>
      </c>
      <c r="H16" s="103">
        <v>1196</v>
      </c>
      <c r="I16" s="104">
        <v>989</v>
      </c>
      <c r="J16" s="102">
        <v>1663</v>
      </c>
      <c r="K16" s="102">
        <v>2698</v>
      </c>
      <c r="L16" s="102">
        <v>51877</v>
      </c>
      <c r="M16" s="102">
        <v>108995</v>
      </c>
      <c r="N16" s="105">
        <v>158457.26</v>
      </c>
      <c r="O16" s="101">
        <v>52</v>
      </c>
      <c r="P16" s="102">
        <v>80</v>
      </c>
      <c r="Q16" s="102">
        <v>109</v>
      </c>
      <c r="R16" s="102">
        <v>1304</v>
      </c>
      <c r="S16" s="102">
        <v>2419</v>
      </c>
      <c r="T16" s="103">
        <v>3319.3473809523812</v>
      </c>
      <c r="U16" s="104">
        <v>9785</v>
      </c>
      <c r="V16" s="102">
        <v>147552</v>
      </c>
      <c r="W16" s="102">
        <v>299710</v>
      </c>
      <c r="X16" s="105">
        <v>555616.01763000002</v>
      </c>
      <c r="Y16" s="165"/>
      <c r="Z16" s="109"/>
      <c r="AA16" s="110"/>
      <c r="AB16" s="109"/>
      <c r="AC16" s="111"/>
      <c r="AD16" s="112"/>
      <c r="AE16" s="112"/>
      <c r="AF16" s="105">
        <v>26</v>
      </c>
      <c r="AG16" s="113"/>
      <c r="AH16" s="112"/>
      <c r="AI16" s="112"/>
      <c r="AJ16" s="103">
        <v>2912.01</v>
      </c>
      <c r="AK16" s="111"/>
      <c r="AL16" s="112"/>
      <c r="AM16" s="112"/>
      <c r="AN16" s="105">
        <v>36.791587301587299</v>
      </c>
      <c r="AO16" s="113"/>
      <c r="AP16" s="112"/>
      <c r="AQ16" s="112"/>
      <c r="AR16" s="103">
        <v>2023.90931</v>
      </c>
      <c r="AS16" s="101">
        <v>22</v>
      </c>
      <c r="AT16" s="102">
        <v>428</v>
      </c>
      <c r="AU16" s="102">
        <v>850</v>
      </c>
      <c r="AV16" s="105">
        <v>1170</v>
      </c>
      <c r="AW16" s="101">
        <v>2698</v>
      </c>
      <c r="AX16" s="102">
        <v>51877</v>
      </c>
      <c r="AY16" s="102">
        <v>108995</v>
      </c>
      <c r="AZ16" s="103">
        <v>155545.25</v>
      </c>
      <c r="BA16" s="104">
        <v>109</v>
      </c>
      <c r="BB16" s="102">
        <v>1304</v>
      </c>
      <c r="BC16" s="102">
        <v>2419</v>
      </c>
      <c r="BD16" s="105">
        <v>3282.5557936507935</v>
      </c>
      <c r="BE16" s="101">
        <v>9785</v>
      </c>
      <c r="BF16" s="102">
        <v>147552</v>
      </c>
      <c r="BG16" s="106">
        <v>299710</v>
      </c>
      <c r="BH16" s="103">
        <v>553592.10832</v>
      </c>
    </row>
    <row r="17" spans="1:60" ht="15" x14ac:dyDescent="0.25">
      <c r="A17" s="580"/>
      <c r="B17" s="163" t="s">
        <v>36</v>
      </c>
      <c r="C17" s="101"/>
      <c r="D17" s="102"/>
      <c r="E17" s="102"/>
      <c r="F17" s="102">
        <v>8</v>
      </c>
      <c r="G17" s="102">
        <v>41</v>
      </c>
      <c r="H17" s="103">
        <v>107</v>
      </c>
      <c r="I17" s="104"/>
      <c r="J17" s="102"/>
      <c r="K17" s="102"/>
      <c r="L17" s="102">
        <v>2070</v>
      </c>
      <c r="M17" s="102">
        <v>10124</v>
      </c>
      <c r="N17" s="105">
        <v>25969.8</v>
      </c>
      <c r="O17" s="101"/>
      <c r="P17" s="102"/>
      <c r="Q17" s="102"/>
      <c r="R17" s="102">
        <v>36</v>
      </c>
      <c r="S17" s="102">
        <v>185</v>
      </c>
      <c r="T17" s="103">
        <v>429.59984126984119</v>
      </c>
      <c r="U17" s="104"/>
      <c r="V17" s="102">
        <v>3870</v>
      </c>
      <c r="W17" s="102">
        <v>24964</v>
      </c>
      <c r="X17" s="105">
        <v>82683.575260000012</v>
      </c>
      <c r="Y17" s="165"/>
      <c r="Z17" s="109"/>
      <c r="AA17" s="110"/>
      <c r="AB17" s="109"/>
      <c r="AC17" s="111"/>
      <c r="AD17" s="112"/>
      <c r="AE17" s="112"/>
      <c r="AF17" s="105"/>
      <c r="AG17" s="113"/>
      <c r="AH17" s="112"/>
      <c r="AI17" s="112"/>
      <c r="AJ17" s="103"/>
      <c r="AK17" s="111"/>
      <c r="AL17" s="112"/>
      <c r="AM17" s="112"/>
      <c r="AN17" s="105"/>
      <c r="AO17" s="113"/>
      <c r="AP17" s="112"/>
      <c r="AQ17" s="112"/>
      <c r="AR17" s="103"/>
      <c r="AS17" s="101"/>
      <c r="AT17" s="102">
        <v>8</v>
      </c>
      <c r="AU17" s="102">
        <v>41</v>
      </c>
      <c r="AV17" s="105">
        <v>107</v>
      </c>
      <c r="AW17" s="101"/>
      <c r="AX17" s="102">
        <v>2070</v>
      </c>
      <c r="AY17" s="102">
        <v>10124</v>
      </c>
      <c r="AZ17" s="103">
        <v>25969.8</v>
      </c>
      <c r="BA17" s="104"/>
      <c r="BB17" s="102">
        <v>36</v>
      </c>
      <c r="BC17" s="102">
        <v>185</v>
      </c>
      <c r="BD17" s="105">
        <v>429.59984126984136</v>
      </c>
      <c r="BE17" s="101"/>
      <c r="BF17" s="102">
        <v>3870</v>
      </c>
      <c r="BG17" s="106">
        <v>24964</v>
      </c>
      <c r="BH17" s="103">
        <v>82683.575259999983</v>
      </c>
    </row>
    <row r="18" spans="1:60" ht="15" customHeight="1" x14ac:dyDescent="0.25">
      <c r="A18" s="579" t="s">
        <v>18</v>
      </c>
      <c r="B18" s="164" t="s">
        <v>9</v>
      </c>
      <c r="C18" s="101">
        <v>37503</v>
      </c>
      <c r="D18" s="102">
        <v>28666</v>
      </c>
      <c r="E18" s="102">
        <v>21027</v>
      </c>
      <c r="F18" s="102">
        <v>11283</v>
      </c>
      <c r="G18" s="102">
        <v>7789</v>
      </c>
      <c r="H18" s="103">
        <v>6267</v>
      </c>
      <c r="I18" s="104">
        <v>465028</v>
      </c>
      <c r="J18" s="102">
        <v>437039</v>
      </c>
      <c r="K18" s="102">
        <v>403888</v>
      </c>
      <c r="L18" s="102">
        <v>397508</v>
      </c>
      <c r="M18" s="102">
        <v>385380</v>
      </c>
      <c r="N18" s="105">
        <v>382582.18000000005</v>
      </c>
      <c r="O18" s="101">
        <v>62623</v>
      </c>
      <c r="P18" s="102">
        <v>47420</v>
      </c>
      <c r="Q18" s="102">
        <v>34366</v>
      </c>
      <c r="R18" s="102">
        <v>20328</v>
      </c>
      <c r="S18" s="102">
        <v>16161</v>
      </c>
      <c r="T18" s="103">
        <v>15524.224047619047</v>
      </c>
      <c r="U18" s="104">
        <v>1751944</v>
      </c>
      <c r="V18" s="102">
        <v>1784318</v>
      </c>
      <c r="W18" s="102">
        <v>1712231</v>
      </c>
      <c r="X18" s="105">
        <v>2185752.6624477776</v>
      </c>
      <c r="Y18" s="165">
        <v>1050</v>
      </c>
      <c r="Z18" s="109">
        <v>13796.91</v>
      </c>
      <c r="AA18" s="110">
        <v>747.3385714285713</v>
      </c>
      <c r="AB18" s="109">
        <v>10105.371071111111</v>
      </c>
      <c r="AC18" s="111">
        <v>7236</v>
      </c>
      <c r="AD18" s="112">
        <v>2897</v>
      </c>
      <c r="AE18" s="112">
        <v>1549</v>
      </c>
      <c r="AF18" s="105">
        <v>1078</v>
      </c>
      <c r="AG18" s="113">
        <v>54541</v>
      </c>
      <c r="AH18" s="112">
        <v>20772</v>
      </c>
      <c r="AI18" s="112">
        <v>17674</v>
      </c>
      <c r="AJ18" s="103">
        <v>41128.47</v>
      </c>
      <c r="AK18" s="111">
        <v>6046</v>
      </c>
      <c r="AL18" s="112">
        <v>1608</v>
      </c>
      <c r="AM18" s="112">
        <v>1018</v>
      </c>
      <c r="AN18" s="105">
        <v>1391.5143650793652</v>
      </c>
      <c r="AO18" s="113">
        <v>65556</v>
      </c>
      <c r="AP18" s="112">
        <v>21045</v>
      </c>
      <c r="AQ18" s="112">
        <v>14114</v>
      </c>
      <c r="AR18" s="103">
        <v>62600.605490000002</v>
      </c>
      <c r="AS18" s="101">
        <v>13791</v>
      </c>
      <c r="AT18" s="102">
        <v>8386</v>
      </c>
      <c r="AU18" s="102">
        <v>6240</v>
      </c>
      <c r="AV18" s="105">
        <v>4139</v>
      </c>
      <c r="AW18" s="101">
        <v>349348</v>
      </c>
      <c r="AX18" s="102">
        <v>376736</v>
      </c>
      <c r="AY18" s="102">
        <v>367706</v>
      </c>
      <c r="AZ18" s="103">
        <v>327656.80000000005</v>
      </c>
      <c r="BA18" s="104">
        <v>28320</v>
      </c>
      <c r="BB18" s="102">
        <v>18720</v>
      </c>
      <c r="BC18" s="102">
        <v>15143</v>
      </c>
      <c r="BD18" s="105">
        <v>13388.496111111113</v>
      </c>
      <c r="BE18" s="101">
        <v>1686388</v>
      </c>
      <c r="BF18" s="102">
        <v>1763273</v>
      </c>
      <c r="BG18" s="106">
        <v>1698117</v>
      </c>
      <c r="BH18" s="103">
        <v>2113046.6858866666</v>
      </c>
    </row>
    <row r="19" spans="1:60" ht="30" x14ac:dyDescent="0.25">
      <c r="A19" s="579"/>
      <c r="B19" s="163" t="s">
        <v>32</v>
      </c>
      <c r="C19" s="101">
        <v>18792</v>
      </c>
      <c r="D19" s="102">
        <v>20466</v>
      </c>
      <c r="E19" s="102">
        <v>12627</v>
      </c>
      <c r="F19" s="102">
        <v>4643</v>
      </c>
      <c r="G19" s="102">
        <v>2508</v>
      </c>
      <c r="H19" s="103">
        <v>1841</v>
      </c>
      <c r="I19" s="104">
        <v>250221</v>
      </c>
      <c r="J19" s="102">
        <v>180663</v>
      </c>
      <c r="K19" s="102">
        <v>112117</v>
      </c>
      <c r="L19" s="102">
        <v>30543</v>
      </c>
      <c r="M19" s="102">
        <v>15704</v>
      </c>
      <c r="N19" s="105">
        <v>11022.64</v>
      </c>
      <c r="O19" s="101">
        <v>28210</v>
      </c>
      <c r="P19" s="102">
        <v>29244</v>
      </c>
      <c r="Q19" s="102">
        <v>16851</v>
      </c>
      <c r="R19" s="102">
        <v>6420</v>
      </c>
      <c r="S19" s="102">
        <v>5191</v>
      </c>
      <c r="T19" s="103">
        <v>5254.1680952380957</v>
      </c>
      <c r="U19" s="104">
        <v>682165</v>
      </c>
      <c r="V19" s="102">
        <v>427531</v>
      </c>
      <c r="W19" s="102">
        <v>369869</v>
      </c>
      <c r="X19" s="105">
        <v>426905.72153555549</v>
      </c>
      <c r="Y19" s="165">
        <v>815</v>
      </c>
      <c r="Z19" s="109">
        <v>5449.11</v>
      </c>
      <c r="AA19" s="110">
        <v>540.01365079365075</v>
      </c>
      <c r="AB19" s="109">
        <v>6772.5834111111108</v>
      </c>
      <c r="AC19" s="111">
        <v>6806</v>
      </c>
      <c r="AD19" s="112">
        <v>2639</v>
      </c>
      <c r="AE19" s="112">
        <v>1241</v>
      </c>
      <c r="AF19" s="105">
        <v>334</v>
      </c>
      <c r="AG19" s="113">
        <v>43627</v>
      </c>
      <c r="AH19" s="112">
        <v>13426</v>
      </c>
      <c r="AI19" s="112">
        <v>7632</v>
      </c>
      <c r="AJ19" s="103">
        <v>2129.33</v>
      </c>
      <c r="AK19" s="111">
        <v>5610</v>
      </c>
      <c r="AL19" s="112">
        <v>1401</v>
      </c>
      <c r="AM19" s="112">
        <v>764</v>
      </c>
      <c r="AN19" s="105">
        <v>565.7510317460318</v>
      </c>
      <c r="AO19" s="113">
        <v>58955</v>
      </c>
      <c r="AP19" s="112">
        <v>16752</v>
      </c>
      <c r="AQ19" s="112">
        <v>9437</v>
      </c>
      <c r="AR19" s="103">
        <v>18513.785940000002</v>
      </c>
      <c r="AS19" s="101">
        <v>5821</v>
      </c>
      <c r="AT19" s="102">
        <v>2004</v>
      </c>
      <c r="AU19" s="102">
        <v>1267</v>
      </c>
      <c r="AV19" s="105">
        <v>692</v>
      </c>
      <c r="AW19" s="101">
        <v>68490</v>
      </c>
      <c r="AX19" s="102">
        <v>17118</v>
      </c>
      <c r="AY19" s="102">
        <v>8072</v>
      </c>
      <c r="AZ19" s="103">
        <v>3444.2000000000003</v>
      </c>
      <c r="BA19" s="104">
        <v>11241</v>
      </c>
      <c r="BB19" s="102">
        <v>5019</v>
      </c>
      <c r="BC19" s="102">
        <v>4427</v>
      </c>
      <c r="BD19" s="105">
        <v>4148.4034126984125</v>
      </c>
      <c r="BE19" s="101">
        <v>623210</v>
      </c>
      <c r="BF19" s="102">
        <v>410779</v>
      </c>
      <c r="BG19" s="106">
        <v>360432</v>
      </c>
      <c r="BH19" s="103">
        <v>401619.35218444455</v>
      </c>
    </row>
    <row r="20" spans="1:60" ht="15" customHeight="1" x14ac:dyDescent="0.25">
      <c r="A20" s="579"/>
      <c r="B20" s="164" t="s">
        <v>33</v>
      </c>
      <c r="C20" s="101">
        <v>7030</v>
      </c>
      <c r="D20" s="102">
        <v>7648</v>
      </c>
      <c r="E20" s="102">
        <v>7349</v>
      </c>
      <c r="F20" s="102">
        <v>3619</v>
      </c>
      <c r="G20" s="102">
        <v>2030</v>
      </c>
      <c r="H20" s="103">
        <v>1301</v>
      </c>
      <c r="I20" s="104">
        <v>195160</v>
      </c>
      <c r="J20" s="102">
        <v>221693</v>
      </c>
      <c r="K20" s="102">
        <v>224182</v>
      </c>
      <c r="L20" s="102">
        <v>123132</v>
      </c>
      <c r="M20" s="102">
        <v>71226</v>
      </c>
      <c r="N20" s="105">
        <v>45579.67</v>
      </c>
      <c r="O20" s="101">
        <v>15685</v>
      </c>
      <c r="P20" s="102">
        <v>16496</v>
      </c>
      <c r="Q20" s="102">
        <v>14621</v>
      </c>
      <c r="R20" s="102">
        <v>6556</v>
      </c>
      <c r="S20" s="102">
        <v>3553</v>
      </c>
      <c r="T20" s="103">
        <v>2362.5438095238101</v>
      </c>
      <c r="U20" s="104">
        <v>841420</v>
      </c>
      <c r="V20" s="102">
        <v>548471</v>
      </c>
      <c r="W20" s="102">
        <v>350573</v>
      </c>
      <c r="X20" s="105">
        <v>391347.77023000002</v>
      </c>
      <c r="Y20" s="165">
        <v>196</v>
      </c>
      <c r="Z20" s="109">
        <v>5830.23</v>
      </c>
      <c r="AA20" s="110">
        <v>160.94380952380951</v>
      </c>
      <c r="AB20" s="109">
        <v>2800.6208199999996</v>
      </c>
      <c r="AC20" s="111">
        <v>427</v>
      </c>
      <c r="AD20" s="112">
        <v>249</v>
      </c>
      <c r="AE20" s="112">
        <v>279</v>
      </c>
      <c r="AF20" s="105">
        <v>409</v>
      </c>
      <c r="AG20" s="113">
        <v>10753</v>
      </c>
      <c r="AH20" s="112">
        <v>6752</v>
      </c>
      <c r="AI20" s="112">
        <v>8204</v>
      </c>
      <c r="AJ20" s="103">
        <v>14297.71</v>
      </c>
      <c r="AK20" s="111">
        <v>432</v>
      </c>
      <c r="AL20" s="112">
        <v>197</v>
      </c>
      <c r="AM20" s="112">
        <v>228</v>
      </c>
      <c r="AN20" s="105">
        <v>458.61960317460318</v>
      </c>
      <c r="AO20" s="113">
        <v>6574</v>
      </c>
      <c r="AP20" s="112">
        <v>4140</v>
      </c>
      <c r="AQ20" s="112">
        <v>4260</v>
      </c>
      <c r="AR20" s="103">
        <v>22025.981110000001</v>
      </c>
      <c r="AS20" s="101">
        <v>6922</v>
      </c>
      <c r="AT20" s="102">
        <v>3370</v>
      </c>
      <c r="AU20" s="102">
        <v>1751</v>
      </c>
      <c r="AV20" s="105">
        <v>696</v>
      </c>
      <c r="AW20" s="101">
        <v>213429</v>
      </c>
      <c r="AX20" s="102">
        <v>116380</v>
      </c>
      <c r="AY20" s="102">
        <v>63022</v>
      </c>
      <c r="AZ20" s="103">
        <v>25451.73</v>
      </c>
      <c r="BA20" s="104">
        <v>14189</v>
      </c>
      <c r="BB20" s="102">
        <v>6360</v>
      </c>
      <c r="BC20" s="102">
        <v>3325</v>
      </c>
      <c r="BD20" s="105">
        <v>1742.9803968253964</v>
      </c>
      <c r="BE20" s="101">
        <v>834846</v>
      </c>
      <c r="BF20" s="102">
        <v>544331</v>
      </c>
      <c r="BG20" s="106">
        <v>346313</v>
      </c>
      <c r="BH20" s="103">
        <v>366521.16830000002</v>
      </c>
    </row>
    <row r="21" spans="1:60" ht="15" customHeight="1" x14ac:dyDescent="0.25">
      <c r="A21" s="579"/>
      <c r="B21" s="163" t="s">
        <v>34</v>
      </c>
      <c r="C21" s="101">
        <v>304</v>
      </c>
      <c r="D21" s="102">
        <v>532</v>
      </c>
      <c r="E21" s="102">
        <v>1008</v>
      </c>
      <c r="F21" s="102">
        <v>2437</v>
      </c>
      <c r="G21" s="102">
        <v>2252</v>
      </c>
      <c r="H21" s="103">
        <v>1852</v>
      </c>
      <c r="I21" s="104">
        <v>18467</v>
      </c>
      <c r="J21" s="102">
        <v>32147</v>
      </c>
      <c r="K21" s="102">
        <v>62351</v>
      </c>
      <c r="L21" s="102">
        <v>167076</v>
      </c>
      <c r="M21" s="102">
        <v>158648</v>
      </c>
      <c r="N21" s="105">
        <v>134962.93</v>
      </c>
      <c r="O21" s="101">
        <v>1044</v>
      </c>
      <c r="P21" s="102">
        <v>1573</v>
      </c>
      <c r="Q21" s="102">
        <v>2663</v>
      </c>
      <c r="R21" s="102">
        <v>5428</v>
      </c>
      <c r="S21" s="102">
        <v>4435</v>
      </c>
      <c r="T21" s="103">
        <v>4031.1088888888889</v>
      </c>
      <c r="U21" s="104">
        <v>207001</v>
      </c>
      <c r="V21" s="102">
        <v>566113</v>
      </c>
      <c r="W21" s="102">
        <v>550115</v>
      </c>
      <c r="X21" s="105">
        <v>655757.20062999998</v>
      </c>
      <c r="Y21" s="165">
        <v>36</v>
      </c>
      <c r="Z21" s="109">
        <v>2184.5</v>
      </c>
      <c r="AA21" s="110">
        <v>38.884444444444448</v>
      </c>
      <c r="AB21" s="109">
        <v>514.34442999999999</v>
      </c>
      <c r="AC21" s="111">
        <v>3</v>
      </c>
      <c r="AD21" s="112">
        <v>8</v>
      </c>
      <c r="AE21" s="112">
        <v>28</v>
      </c>
      <c r="AF21" s="105">
        <v>304</v>
      </c>
      <c r="AG21" s="113">
        <v>160</v>
      </c>
      <c r="AH21" s="112">
        <v>445</v>
      </c>
      <c r="AI21" s="112">
        <v>1731</v>
      </c>
      <c r="AJ21" s="103">
        <v>20881.400000000001</v>
      </c>
      <c r="AK21" s="111">
        <v>4</v>
      </c>
      <c r="AL21" s="112">
        <v>8</v>
      </c>
      <c r="AM21" s="112">
        <v>25</v>
      </c>
      <c r="AN21" s="105">
        <v>324.29547619047622</v>
      </c>
      <c r="AO21" s="113">
        <v>26</v>
      </c>
      <c r="AP21" s="112">
        <v>142</v>
      </c>
      <c r="AQ21" s="112">
        <v>397</v>
      </c>
      <c r="AR21" s="103">
        <v>19853.606460000003</v>
      </c>
      <c r="AS21" s="101">
        <v>1005</v>
      </c>
      <c r="AT21" s="102">
        <v>2429</v>
      </c>
      <c r="AU21" s="102">
        <v>2224</v>
      </c>
      <c r="AV21" s="105">
        <v>1512</v>
      </c>
      <c r="AW21" s="101">
        <v>62190</v>
      </c>
      <c r="AX21" s="102">
        <v>166631</v>
      </c>
      <c r="AY21" s="102">
        <v>156917</v>
      </c>
      <c r="AZ21" s="103">
        <v>111897.03</v>
      </c>
      <c r="BA21" s="104">
        <v>2658</v>
      </c>
      <c r="BB21" s="102">
        <v>5419</v>
      </c>
      <c r="BC21" s="102">
        <v>4410</v>
      </c>
      <c r="BD21" s="105">
        <v>3669.4289682539679</v>
      </c>
      <c r="BE21" s="101">
        <v>206975</v>
      </c>
      <c r="BF21" s="102">
        <v>565971</v>
      </c>
      <c r="BG21" s="106">
        <v>549718</v>
      </c>
      <c r="BH21" s="103">
        <v>635389.24974</v>
      </c>
    </row>
    <row r="22" spans="1:60" ht="15" customHeight="1" x14ac:dyDescent="0.25">
      <c r="A22" s="579"/>
      <c r="B22" s="164" t="s">
        <v>35</v>
      </c>
      <c r="C22" s="101">
        <v>10</v>
      </c>
      <c r="D22" s="102">
        <v>20</v>
      </c>
      <c r="E22" s="102">
        <v>42</v>
      </c>
      <c r="F22" s="102">
        <v>547</v>
      </c>
      <c r="G22" s="102">
        <v>912</v>
      </c>
      <c r="H22" s="103">
        <v>1108</v>
      </c>
      <c r="I22" s="104">
        <v>1180</v>
      </c>
      <c r="J22" s="102">
        <v>2536</v>
      </c>
      <c r="K22" s="102">
        <v>4848</v>
      </c>
      <c r="L22" s="102">
        <v>68259</v>
      </c>
      <c r="M22" s="102">
        <v>118022</v>
      </c>
      <c r="N22" s="105">
        <v>148721.17000000001</v>
      </c>
      <c r="O22" s="101">
        <v>48</v>
      </c>
      <c r="P22" s="102">
        <v>107</v>
      </c>
      <c r="Q22" s="102">
        <v>154</v>
      </c>
      <c r="R22" s="102">
        <v>1682</v>
      </c>
      <c r="S22" s="102">
        <v>2556</v>
      </c>
      <c r="T22" s="103">
        <v>3071.7134126984129</v>
      </c>
      <c r="U22" s="104">
        <v>15596</v>
      </c>
      <c r="V22" s="102">
        <v>214932</v>
      </c>
      <c r="W22" s="102">
        <v>373341</v>
      </c>
      <c r="X22" s="105">
        <v>547283.71986222221</v>
      </c>
      <c r="Y22" s="165">
        <v>3</v>
      </c>
      <c r="Z22" s="109">
        <v>333.07</v>
      </c>
      <c r="AA22" s="110">
        <v>7.4966666666666661</v>
      </c>
      <c r="AB22" s="109">
        <v>17.822410000000001</v>
      </c>
      <c r="AC22" s="111"/>
      <c r="AD22" s="112" t="s">
        <v>17</v>
      </c>
      <c r="AE22" s="112" t="s">
        <v>17</v>
      </c>
      <c r="AF22" s="105">
        <v>30</v>
      </c>
      <c r="AG22" s="113"/>
      <c r="AH22" s="112" t="s">
        <v>17</v>
      </c>
      <c r="AI22" s="112" t="s">
        <v>17</v>
      </c>
      <c r="AJ22" s="103">
        <v>3585.15</v>
      </c>
      <c r="AK22" s="111"/>
      <c r="AL22" s="112" t="s">
        <v>17</v>
      </c>
      <c r="AM22" s="112" t="s">
        <v>17</v>
      </c>
      <c r="AN22" s="105">
        <v>40.791111111111107</v>
      </c>
      <c r="AO22" s="113"/>
      <c r="AP22" s="112" t="s">
        <v>17</v>
      </c>
      <c r="AQ22" s="112" t="s">
        <v>17</v>
      </c>
      <c r="AR22" s="103">
        <v>2162.5133799999999</v>
      </c>
      <c r="AS22" s="101">
        <v>42</v>
      </c>
      <c r="AT22" s="102">
        <v>546</v>
      </c>
      <c r="AU22" s="102">
        <v>911</v>
      </c>
      <c r="AV22" s="105">
        <v>1075</v>
      </c>
      <c r="AW22" s="101">
        <v>4848</v>
      </c>
      <c r="AX22" s="102">
        <v>68109</v>
      </c>
      <c r="AY22" s="102">
        <v>117915</v>
      </c>
      <c r="AZ22" s="103">
        <v>144802.95000000001</v>
      </c>
      <c r="BA22" s="104">
        <v>154</v>
      </c>
      <c r="BB22" s="102">
        <v>1680</v>
      </c>
      <c r="BC22" s="102">
        <v>2555</v>
      </c>
      <c r="BD22" s="105">
        <v>3025.0506349206353</v>
      </c>
      <c r="BE22" s="101">
        <v>15596</v>
      </c>
      <c r="BF22" s="102">
        <v>214922</v>
      </c>
      <c r="BG22" s="106">
        <v>373321</v>
      </c>
      <c r="BH22" s="103">
        <v>545103.38407222228</v>
      </c>
    </row>
    <row r="23" spans="1:60" ht="15" customHeight="1" x14ac:dyDescent="0.25">
      <c r="A23" s="579"/>
      <c r="B23" s="163" t="s">
        <v>36</v>
      </c>
      <c r="C23" s="101"/>
      <c r="D23" s="102"/>
      <c r="E23" s="102" t="s">
        <v>17</v>
      </c>
      <c r="F23" s="102">
        <v>37</v>
      </c>
      <c r="G23" s="102">
        <v>87</v>
      </c>
      <c r="H23" s="103">
        <v>165</v>
      </c>
      <c r="I23" s="104"/>
      <c r="J23" s="102"/>
      <c r="K23" s="102" t="s">
        <v>17</v>
      </c>
      <c r="L23" s="102">
        <v>8498</v>
      </c>
      <c r="M23" s="102">
        <v>21780</v>
      </c>
      <c r="N23" s="105">
        <v>42295.77</v>
      </c>
      <c r="O23" s="101"/>
      <c r="P23" s="102"/>
      <c r="Q23" s="102" t="s">
        <v>17</v>
      </c>
      <c r="R23" s="102">
        <v>243</v>
      </c>
      <c r="S23" s="102">
        <v>426</v>
      </c>
      <c r="T23" s="103">
        <v>804.68984126984128</v>
      </c>
      <c r="U23" s="104" t="s">
        <v>17</v>
      </c>
      <c r="V23" s="102">
        <v>27270</v>
      </c>
      <c r="W23" s="102">
        <v>68333</v>
      </c>
      <c r="X23" s="105">
        <v>164458.25018999999</v>
      </c>
      <c r="Y23" s="165"/>
      <c r="Z23" s="109"/>
      <c r="AA23" s="110"/>
      <c r="AB23" s="109"/>
      <c r="AC23" s="111"/>
      <c r="AD23" s="112"/>
      <c r="AE23" s="112"/>
      <c r="AF23" s="105">
        <v>1</v>
      </c>
      <c r="AG23" s="113"/>
      <c r="AH23" s="112"/>
      <c r="AI23" s="112"/>
      <c r="AJ23" s="103">
        <v>234.88</v>
      </c>
      <c r="AK23" s="111"/>
      <c r="AL23" s="112"/>
      <c r="AM23" s="112"/>
      <c r="AN23" s="105">
        <v>2.0571428571428569</v>
      </c>
      <c r="AO23" s="113"/>
      <c r="AP23" s="112"/>
      <c r="AQ23" s="112"/>
      <c r="AR23" s="103">
        <v>44.718599999999995</v>
      </c>
      <c r="AS23" s="101" t="s">
        <v>17</v>
      </c>
      <c r="AT23" s="102">
        <v>37</v>
      </c>
      <c r="AU23" s="102">
        <v>87</v>
      </c>
      <c r="AV23" s="105">
        <v>164</v>
      </c>
      <c r="AW23" s="101" t="s">
        <v>17</v>
      </c>
      <c r="AX23" s="102">
        <v>8498</v>
      </c>
      <c r="AY23" s="102">
        <v>21780</v>
      </c>
      <c r="AZ23" s="103">
        <v>42060.89</v>
      </c>
      <c r="BA23" s="104" t="s">
        <v>17</v>
      </c>
      <c r="BB23" s="102">
        <v>243</v>
      </c>
      <c r="BC23" s="102">
        <v>426</v>
      </c>
      <c r="BD23" s="105">
        <v>802.63269841269846</v>
      </c>
      <c r="BE23" s="101" t="s">
        <v>17</v>
      </c>
      <c r="BF23" s="102">
        <v>27270</v>
      </c>
      <c r="BG23" s="106">
        <v>68333</v>
      </c>
      <c r="BH23" s="103">
        <v>164413.53159</v>
      </c>
    </row>
    <row r="24" spans="1:60" ht="15" x14ac:dyDescent="0.25">
      <c r="A24" s="580" t="s">
        <v>19</v>
      </c>
      <c r="B24" s="164" t="s">
        <v>9</v>
      </c>
      <c r="C24" s="101">
        <v>40382</v>
      </c>
      <c r="D24" s="102">
        <v>33155</v>
      </c>
      <c r="E24" s="102">
        <v>27022</v>
      </c>
      <c r="F24" s="102">
        <v>14757</v>
      </c>
      <c r="G24" s="102">
        <v>9630</v>
      </c>
      <c r="H24" s="103">
        <v>7001</v>
      </c>
      <c r="I24" s="104">
        <v>532375</v>
      </c>
      <c r="J24" s="102">
        <v>523052</v>
      </c>
      <c r="K24" s="102">
        <v>494705</v>
      </c>
      <c r="L24" s="102">
        <v>465568</v>
      </c>
      <c r="M24" s="102">
        <v>446381</v>
      </c>
      <c r="N24" s="105">
        <v>440455.99000000005</v>
      </c>
      <c r="O24" s="101">
        <v>56709</v>
      </c>
      <c r="P24" s="102">
        <v>43518</v>
      </c>
      <c r="Q24" s="102">
        <v>33731</v>
      </c>
      <c r="R24" s="102">
        <v>19874</v>
      </c>
      <c r="S24" s="102">
        <v>14641</v>
      </c>
      <c r="T24" s="103">
        <v>12638.802619047618</v>
      </c>
      <c r="U24" s="104">
        <v>1422169</v>
      </c>
      <c r="V24" s="102">
        <v>1378183</v>
      </c>
      <c r="W24" s="102">
        <v>1248544</v>
      </c>
      <c r="X24" s="105">
        <v>1533633.22212</v>
      </c>
      <c r="Y24" s="165">
        <v>1457</v>
      </c>
      <c r="Z24" s="109">
        <v>16333.400000000001</v>
      </c>
      <c r="AA24" s="110">
        <v>844.10857142857151</v>
      </c>
      <c r="AB24" s="109">
        <v>12013.41374</v>
      </c>
      <c r="AC24" s="111">
        <v>12033</v>
      </c>
      <c r="AD24" s="112">
        <v>5508</v>
      </c>
      <c r="AE24" s="112">
        <v>2960</v>
      </c>
      <c r="AF24" s="105">
        <v>1221</v>
      </c>
      <c r="AG24" s="113">
        <v>78301</v>
      </c>
      <c r="AH24" s="112">
        <v>34786</v>
      </c>
      <c r="AI24" s="112">
        <v>26418</v>
      </c>
      <c r="AJ24" s="103">
        <v>50595.770000000004</v>
      </c>
      <c r="AK24" s="111">
        <v>6449</v>
      </c>
      <c r="AL24" s="112">
        <v>2163</v>
      </c>
      <c r="AM24" s="112">
        <v>1337</v>
      </c>
      <c r="AN24" s="105">
        <v>1487.5186507936507</v>
      </c>
      <c r="AO24" s="113">
        <v>74078</v>
      </c>
      <c r="AP24" s="112">
        <v>29898</v>
      </c>
      <c r="AQ24" s="112">
        <v>19628</v>
      </c>
      <c r="AR24" s="103">
        <v>69112.786581111097</v>
      </c>
      <c r="AS24" s="101">
        <v>14989</v>
      </c>
      <c r="AT24" s="102">
        <v>9249</v>
      </c>
      <c r="AU24" s="102">
        <v>6670</v>
      </c>
      <c r="AV24" s="105">
        <v>4323</v>
      </c>
      <c r="AW24" s="101">
        <v>416404</v>
      </c>
      <c r="AX24" s="102">
        <v>430782</v>
      </c>
      <c r="AY24" s="102">
        <v>419963</v>
      </c>
      <c r="AZ24" s="103">
        <v>373526.82000000007</v>
      </c>
      <c r="BA24" s="104">
        <v>27282</v>
      </c>
      <c r="BB24" s="102">
        <v>17710</v>
      </c>
      <c r="BC24" s="102">
        <v>13304</v>
      </c>
      <c r="BD24" s="105">
        <v>10309.550396825396</v>
      </c>
      <c r="BE24" s="101">
        <v>1348091</v>
      </c>
      <c r="BF24" s="102">
        <v>1348285</v>
      </c>
      <c r="BG24" s="106">
        <v>1228915</v>
      </c>
      <c r="BH24" s="103">
        <v>1452507.0217988889</v>
      </c>
    </row>
    <row r="25" spans="1:60" ht="30" x14ac:dyDescent="0.25">
      <c r="A25" s="580"/>
      <c r="B25" s="163" t="s">
        <v>32</v>
      </c>
      <c r="C25" s="101">
        <v>27511</v>
      </c>
      <c r="D25" s="102">
        <v>22255</v>
      </c>
      <c r="E25" s="102">
        <v>15787</v>
      </c>
      <c r="F25" s="102">
        <v>6425</v>
      </c>
      <c r="G25" s="102">
        <v>3285</v>
      </c>
      <c r="H25" s="103">
        <v>1757</v>
      </c>
      <c r="I25" s="104">
        <v>267325</v>
      </c>
      <c r="J25" s="102">
        <v>190334</v>
      </c>
      <c r="K25" s="102">
        <v>116421</v>
      </c>
      <c r="L25" s="102">
        <v>35176</v>
      </c>
      <c r="M25" s="102">
        <v>19280</v>
      </c>
      <c r="N25" s="105">
        <v>11423.54</v>
      </c>
      <c r="O25" s="101">
        <v>33599</v>
      </c>
      <c r="P25" s="102">
        <v>23529</v>
      </c>
      <c r="Q25" s="102">
        <v>13076</v>
      </c>
      <c r="R25" s="102">
        <v>4501</v>
      </c>
      <c r="S25" s="102">
        <v>2872</v>
      </c>
      <c r="T25" s="103">
        <v>2581.50992063492</v>
      </c>
      <c r="U25" s="104">
        <v>384885</v>
      </c>
      <c r="V25" s="102">
        <v>205149</v>
      </c>
      <c r="W25" s="102">
        <v>156242</v>
      </c>
      <c r="X25" s="105">
        <v>162617.37662999998</v>
      </c>
      <c r="Y25" s="165">
        <v>1201</v>
      </c>
      <c r="Z25" s="109">
        <v>7949.81</v>
      </c>
      <c r="AA25" s="110">
        <v>629.20587301587307</v>
      </c>
      <c r="AB25" s="109">
        <v>8173.9472300000007</v>
      </c>
      <c r="AC25" s="111">
        <v>11306</v>
      </c>
      <c r="AD25" s="112">
        <v>5123</v>
      </c>
      <c r="AE25" s="112">
        <v>2563</v>
      </c>
      <c r="AF25" s="105">
        <v>233</v>
      </c>
      <c r="AG25" s="113">
        <v>58415</v>
      </c>
      <c r="AH25" s="112">
        <v>23858</v>
      </c>
      <c r="AI25" s="112">
        <v>14093</v>
      </c>
      <c r="AJ25" s="103">
        <v>1689.46</v>
      </c>
      <c r="AK25" s="111">
        <v>5680</v>
      </c>
      <c r="AL25" s="112">
        <v>1846</v>
      </c>
      <c r="AM25" s="112">
        <v>1006</v>
      </c>
      <c r="AN25" s="105">
        <v>370.30960317460318</v>
      </c>
      <c r="AO25" s="113">
        <v>62747</v>
      </c>
      <c r="AP25" s="112">
        <v>23587</v>
      </c>
      <c r="AQ25" s="112">
        <v>13368</v>
      </c>
      <c r="AR25" s="103">
        <v>11730.342171111111</v>
      </c>
      <c r="AS25" s="101">
        <v>4481</v>
      </c>
      <c r="AT25" s="102">
        <v>1302</v>
      </c>
      <c r="AU25" s="102">
        <v>722</v>
      </c>
      <c r="AV25" s="105">
        <v>323</v>
      </c>
      <c r="AW25" s="101">
        <v>58006</v>
      </c>
      <c r="AX25" s="102">
        <v>11318</v>
      </c>
      <c r="AY25" s="102">
        <v>5187</v>
      </c>
      <c r="AZ25" s="103">
        <v>1784.27</v>
      </c>
      <c r="BA25" s="104">
        <v>7396</v>
      </c>
      <c r="BB25" s="102">
        <v>2655</v>
      </c>
      <c r="BC25" s="102">
        <v>1866</v>
      </c>
      <c r="BD25" s="105">
        <v>1581.9944444444448</v>
      </c>
      <c r="BE25" s="101">
        <v>322138</v>
      </c>
      <c r="BF25" s="102">
        <v>181562</v>
      </c>
      <c r="BG25" s="106">
        <v>142875</v>
      </c>
      <c r="BH25" s="103">
        <v>142713.08722888891</v>
      </c>
    </row>
    <row r="26" spans="1:60" ht="15" x14ac:dyDescent="0.25">
      <c r="A26" s="580"/>
      <c r="B26" s="164" t="s">
        <v>33</v>
      </c>
      <c r="C26" s="101">
        <v>8856</v>
      </c>
      <c r="D26" s="102">
        <v>10402</v>
      </c>
      <c r="E26" s="102">
        <v>10260</v>
      </c>
      <c r="F26" s="102">
        <v>4758</v>
      </c>
      <c r="G26" s="102">
        <v>2350</v>
      </c>
      <c r="H26" s="103">
        <v>1397</v>
      </c>
      <c r="I26" s="104">
        <v>246413</v>
      </c>
      <c r="J26" s="102">
        <v>301806</v>
      </c>
      <c r="K26" s="102">
        <v>318190</v>
      </c>
      <c r="L26" s="102">
        <v>167306</v>
      </c>
      <c r="M26" s="102">
        <v>85427</v>
      </c>
      <c r="N26" s="105">
        <v>50600.59</v>
      </c>
      <c r="O26" s="101">
        <v>17502</v>
      </c>
      <c r="P26" s="102">
        <v>18694</v>
      </c>
      <c r="Q26" s="102">
        <v>18216</v>
      </c>
      <c r="R26" s="102">
        <v>7534</v>
      </c>
      <c r="S26" s="102">
        <v>3290</v>
      </c>
      <c r="T26" s="103">
        <v>1927.875555555556</v>
      </c>
      <c r="U26" s="104">
        <v>890233</v>
      </c>
      <c r="V26" s="102">
        <v>521030</v>
      </c>
      <c r="W26" s="102">
        <v>258220</v>
      </c>
      <c r="X26" s="105">
        <v>175909.69482</v>
      </c>
      <c r="Y26" s="165">
        <v>231</v>
      </c>
      <c r="Z26" s="109">
        <v>6740.71</v>
      </c>
      <c r="AA26" s="110">
        <v>187.52769841269841</v>
      </c>
      <c r="AB26" s="109">
        <v>3444.1216099999997</v>
      </c>
      <c r="AC26" s="111">
        <v>711</v>
      </c>
      <c r="AD26" s="112">
        <v>371</v>
      </c>
      <c r="AE26" s="112">
        <v>370</v>
      </c>
      <c r="AF26" s="105">
        <v>554</v>
      </c>
      <c r="AG26" s="113">
        <v>18797</v>
      </c>
      <c r="AH26" s="112">
        <v>10059</v>
      </c>
      <c r="AI26" s="112">
        <v>10728</v>
      </c>
      <c r="AJ26" s="103">
        <v>19718.759999999998</v>
      </c>
      <c r="AK26" s="111">
        <v>756</v>
      </c>
      <c r="AL26" s="112">
        <v>298</v>
      </c>
      <c r="AM26" s="112">
        <v>302</v>
      </c>
      <c r="AN26" s="105">
        <v>646.27</v>
      </c>
      <c r="AO26" s="113">
        <v>11167</v>
      </c>
      <c r="AP26" s="112">
        <v>6091</v>
      </c>
      <c r="AQ26" s="112">
        <v>5869</v>
      </c>
      <c r="AR26" s="103">
        <v>28934.47453</v>
      </c>
      <c r="AS26" s="101">
        <v>9549</v>
      </c>
      <c r="AT26" s="102">
        <v>4387</v>
      </c>
      <c r="AU26" s="102">
        <v>1980</v>
      </c>
      <c r="AV26" s="105">
        <v>612</v>
      </c>
      <c r="AW26" s="101">
        <v>299393</v>
      </c>
      <c r="AX26" s="102">
        <v>157247</v>
      </c>
      <c r="AY26" s="102">
        <v>74699</v>
      </c>
      <c r="AZ26" s="103">
        <v>24141.120000000003</v>
      </c>
      <c r="BA26" s="104">
        <v>17460</v>
      </c>
      <c r="BB26" s="102">
        <v>7235</v>
      </c>
      <c r="BC26" s="102">
        <v>2988</v>
      </c>
      <c r="BD26" s="105">
        <v>1094.5778571428571</v>
      </c>
      <c r="BE26" s="101">
        <v>879066</v>
      </c>
      <c r="BF26" s="102">
        <v>514938</v>
      </c>
      <c r="BG26" s="106">
        <v>252352</v>
      </c>
      <c r="BH26" s="103">
        <v>143531.09868</v>
      </c>
    </row>
    <row r="27" spans="1:60" ht="15" x14ac:dyDescent="0.25">
      <c r="A27" s="580"/>
      <c r="B27" s="163" t="s">
        <v>34</v>
      </c>
      <c r="C27" s="101">
        <v>280</v>
      </c>
      <c r="D27" s="102">
        <v>484</v>
      </c>
      <c r="E27" s="102">
        <v>949</v>
      </c>
      <c r="F27" s="102">
        <v>3141</v>
      </c>
      <c r="G27" s="102">
        <v>3041</v>
      </c>
      <c r="H27" s="103">
        <v>2489</v>
      </c>
      <c r="I27" s="104">
        <v>16824</v>
      </c>
      <c r="J27" s="102">
        <v>28943</v>
      </c>
      <c r="K27" s="102">
        <v>56741</v>
      </c>
      <c r="L27" s="102">
        <v>209205</v>
      </c>
      <c r="M27" s="102">
        <v>210923</v>
      </c>
      <c r="N27" s="105">
        <v>179194.44</v>
      </c>
      <c r="O27" s="101">
        <v>875</v>
      </c>
      <c r="P27" s="102">
        <v>1213</v>
      </c>
      <c r="Q27" s="102">
        <v>2311</v>
      </c>
      <c r="R27" s="102">
        <v>6503</v>
      </c>
      <c r="S27" s="102">
        <v>5646</v>
      </c>
      <c r="T27" s="103">
        <v>4252.6812698412696</v>
      </c>
      <c r="U27" s="104">
        <v>140057</v>
      </c>
      <c r="V27" s="102">
        <v>527536</v>
      </c>
      <c r="W27" s="102">
        <v>529872</v>
      </c>
      <c r="X27" s="105">
        <v>580717.14772000001</v>
      </c>
      <c r="Y27" s="165">
        <v>24</v>
      </c>
      <c r="Z27" s="109">
        <v>1538.78</v>
      </c>
      <c r="AA27" s="110">
        <v>23.875</v>
      </c>
      <c r="AB27" s="109">
        <v>376.61344000000003</v>
      </c>
      <c r="AC27" s="111">
        <v>15</v>
      </c>
      <c r="AD27" s="112">
        <v>13</v>
      </c>
      <c r="AE27" s="112">
        <v>27</v>
      </c>
      <c r="AF27" s="105">
        <v>413</v>
      </c>
      <c r="AG27" s="113">
        <v>928</v>
      </c>
      <c r="AH27" s="112">
        <v>742</v>
      </c>
      <c r="AI27" s="112">
        <v>1597</v>
      </c>
      <c r="AJ27" s="103">
        <v>26727</v>
      </c>
      <c r="AK27" s="111">
        <v>13</v>
      </c>
      <c r="AL27" s="112">
        <v>18</v>
      </c>
      <c r="AM27" s="112">
        <v>29</v>
      </c>
      <c r="AN27" s="105">
        <v>444.92634920634919</v>
      </c>
      <c r="AO27" s="113">
        <v>162</v>
      </c>
      <c r="AP27" s="112">
        <v>199</v>
      </c>
      <c r="AQ27" s="112">
        <v>392</v>
      </c>
      <c r="AR27" s="103">
        <v>26791.247030000002</v>
      </c>
      <c r="AS27" s="101">
        <v>934</v>
      </c>
      <c r="AT27" s="102">
        <v>3128</v>
      </c>
      <c r="AU27" s="102">
        <v>3014</v>
      </c>
      <c r="AV27" s="105">
        <v>2052</v>
      </c>
      <c r="AW27" s="101">
        <v>55813</v>
      </c>
      <c r="AX27" s="102">
        <v>208463</v>
      </c>
      <c r="AY27" s="102">
        <v>209326</v>
      </c>
      <c r="AZ27" s="103">
        <v>150928.66</v>
      </c>
      <c r="BA27" s="104">
        <v>2299</v>
      </c>
      <c r="BB27" s="102">
        <v>6485</v>
      </c>
      <c r="BC27" s="102">
        <v>5617</v>
      </c>
      <c r="BD27" s="105">
        <v>3784.8799206349204</v>
      </c>
      <c r="BE27" s="101">
        <v>139896</v>
      </c>
      <c r="BF27" s="102">
        <v>527337</v>
      </c>
      <c r="BG27" s="106">
        <v>529480</v>
      </c>
      <c r="BH27" s="103">
        <v>553549.28725000005</v>
      </c>
    </row>
    <row r="28" spans="1:60" ht="15" x14ac:dyDescent="0.25">
      <c r="A28" s="580"/>
      <c r="B28" s="164" t="s">
        <v>35</v>
      </c>
      <c r="C28" s="101">
        <v>13</v>
      </c>
      <c r="D28" s="102">
        <v>13</v>
      </c>
      <c r="E28" s="102">
        <v>25</v>
      </c>
      <c r="F28" s="102">
        <v>422</v>
      </c>
      <c r="G28" s="102">
        <v>888</v>
      </c>
      <c r="H28" s="103">
        <v>1200</v>
      </c>
      <c r="I28" s="104">
        <v>1609</v>
      </c>
      <c r="J28" s="102">
        <v>1764</v>
      </c>
      <c r="K28" s="102">
        <v>3108</v>
      </c>
      <c r="L28" s="102">
        <v>51319</v>
      </c>
      <c r="M28" s="102">
        <v>114930</v>
      </c>
      <c r="N28" s="105">
        <v>159290.1</v>
      </c>
      <c r="O28" s="101">
        <v>75</v>
      </c>
      <c r="P28" s="102">
        <v>77</v>
      </c>
      <c r="Q28" s="102">
        <v>119</v>
      </c>
      <c r="R28" s="102">
        <v>1284</v>
      </c>
      <c r="S28" s="102">
        <v>2518</v>
      </c>
      <c r="T28" s="103">
        <v>3133.360555555555</v>
      </c>
      <c r="U28" s="104">
        <v>6330</v>
      </c>
      <c r="V28" s="102">
        <v>119055</v>
      </c>
      <c r="W28" s="102">
        <v>263821</v>
      </c>
      <c r="X28" s="105">
        <v>486808.11063000001</v>
      </c>
      <c r="Y28" s="165">
        <v>1</v>
      </c>
      <c r="Z28" s="109">
        <v>104.1</v>
      </c>
      <c r="AA28" s="110">
        <v>3.5</v>
      </c>
      <c r="AB28" s="109">
        <v>18.731459999999998</v>
      </c>
      <c r="AC28" s="111" t="s">
        <v>17</v>
      </c>
      <c r="AD28" s="112" t="s">
        <v>17</v>
      </c>
      <c r="AE28" s="112"/>
      <c r="AF28" s="105">
        <v>21</v>
      </c>
      <c r="AG28" s="113" t="s">
        <v>17</v>
      </c>
      <c r="AH28" s="112" t="s">
        <v>17</v>
      </c>
      <c r="AI28" s="112"/>
      <c r="AJ28" s="103">
        <v>2460.5500000000002</v>
      </c>
      <c r="AK28" s="111" t="s">
        <v>17</v>
      </c>
      <c r="AL28" s="112" t="s">
        <v>17</v>
      </c>
      <c r="AM28" s="112"/>
      <c r="AN28" s="105">
        <v>26.012698412698409</v>
      </c>
      <c r="AO28" s="113" t="s">
        <v>17</v>
      </c>
      <c r="AP28" s="112" t="s">
        <v>17</v>
      </c>
      <c r="AQ28" s="112"/>
      <c r="AR28" s="103">
        <v>1656.7228500000001</v>
      </c>
      <c r="AS28" s="101">
        <v>24</v>
      </c>
      <c r="AT28" s="102">
        <v>421</v>
      </c>
      <c r="AU28" s="102">
        <v>888</v>
      </c>
      <c r="AV28" s="105">
        <v>1178</v>
      </c>
      <c r="AW28" s="101">
        <v>2948</v>
      </c>
      <c r="AX28" s="102">
        <v>51192</v>
      </c>
      <c r="AY28" s="102">
        <v>114930</v>
      </c>
      <c r="AZ28" s="103">
        <v>156725.45000000001</v>
      </c>
      <c r="BA28" s="104">
        <v>119</v>
      </c>
      <c r="BB28" s="102">
        <v>1284</v>
      </c>
      <c r="BC28" s="102">
        <v>2518</v>
      </c>
      <c r="BD28" s="105">
        <v>3104.7228571428568</v>
      </c>
      <c r="BE28" s="101">
        <v>6328</v>
      </c>
      <c r="BF28" s="102">
        <v>119034</v>
      </c>
      <c r="BG28" s="106">
        <v>263821</v>
      </c>
      <c r="BH28" s="103">
        <v>485132.65632000001</v>
      </c>
    </row>
    <row r="29" spans="1:60" ht="15" x14ac:dyDescent="0.25">
      <c r="A29" s="580"/>
      <c r="B29" s="163" t="s">
        <v>36</v>
      </c>
      <c r="C29" s="101" t="s">
        <v>17</v>
      </c>
      <c r="D29" s="102" t="s">
        <v>17</v>
      </c>
      <c r="E29" s="102" t="s">
        <v>17</v>
      </c>
      <c r="F29" s="102">
        <v>11</v>
      </c>
      <c r="G29" s="102">
        <v>66</v>
      </c>
      <c r="H29" s="103">
        <v>158</v>
      </c>
      <c r="I29" s="104" t="s">
        <v>17</v>
      </c>
      <c r="J29" s="102" t="s">
        <v>17</v>
      </c>
      <c r="K29" s="102" t="s">
        <v>17</v>
      </c>
      <c r="L29" s="102">
        <v>2563</v>
      </c>
      <c r="M29" s="102">
        <v>15822</v>
      </c>
      <c r="N29" s="105">
        <v>39947.32</v>
      </c>
      <c r="O29" s="101" t="s">
        <v>17</v>
      </c>
      <c r="P29" s="102" t="s">
        <v>17</v>
      </c>
      <c r="Q29" s="102" t="s">
        <v>17</v>
      </c>
      <c r="R29" s="102">
        <v>51</v>
      </c>
      <c r="S29" s="102">
        <v>315</v>
      </c>
      <c r="T29" s="103">
        <v>743.37531746031743</v>
      </c>
      <c r="U29" s="104" t="s">
        <v>17</v>
      </c>
      <c r="V29" s="102">
        <v>5413</v>
      </c>
      <c r="W29" s="102">
        <v>40389</v>
      </c>
      <c r="X29" s="105">
        <v>127580.89232</v>
      </c>
      <c r="Y29" s="165"/>
      <c r="Z29" s="109"/>
      <c r="AA29" s="110"/>
      <c r="AB29" s="109"/>
      <c r="AC29" s="111"/>
      <c r="AD29" s="112"/>
      <c r="AE29" s="112"/>
      <c r="AF29" s="105"/>
      <c r="AG29" s="113"/>
      <c r="AH29" s="112"/>
      <c r="AI29" s="112"/>
      <c r="AJ29" s="103"/>
      <c r="AK29" s="111"/>
      <c r="AL29" s="112"/>
      <c r="AM29" s="112"/>
      <c r="AN29" s="105"/>
      <c r="AO29" s="113"/>
      <c r="AP29" s="112"/>
      <c r="AQ29" s="112"/>
      <c r="AR29" s="103"/>
      <c r="AS29" s="101" t="s">
        <v>17</v>
      </c>
      <c r="AT29" s="102">
        <v>11</v>
      </c>
      <c r="AU29" s="102">
        <v>66</v>
      </c>
      <c r="AV29" s="105">
        <v>158</v>
      </c>
      <c r="AW29" s="101" t="s">
        <v>17</v>
      </c>
      <c r="AX29" s="102">
        <v>2563</v>
      </c>
      <c r="AY29" s="102">
        <v>15822</v>
      </c>
      <c r="AZ29" s="103">
        <v>39947.32</v>
      </c>
      <c r="BA29" s="104" t="s">
        <v>17</v>
      </c>
      <c r="BB29" s="102">
        <v>51</v>
      </c>
      <c r="BC29" s="102">
        <v>315</v>
      </c>
      <c r="BD29" s="105">
        <v>743.37531746031743</v>
      </c>
      <c r="BE29" s="101" t="s">
        <v>17</v>
      </c>
      <c r="BF29" s="102">
        <v>5413</v>
      </c>
      <c r="BG29" s="106">
        <v>40389</v>
      </c>
      <c r="BH29" s="103">
        <v>127580.89232</v>
      </c>
    </row>
    <row r="30" spans="1:60" ht="15" customHeight="1" x14ac:dyDescent="0.25">
      <c r="A30" s="579" t="s">
        <v>20</v>
      </c>
      <c r="B30" s="164" t="s">
        <v>9</v>
      </c>
      <c r="C30" s="101">
        <v>33038</v>
      </c>
      <c r="D30" s="102">
        <v>26063</v>
      </c>
      <c r="E30" s="102">
        <v>20891</v>
      </c>
      <c r="F30" s="102">
        <v>11779</v>
      </c>
      <c r="G30" s="102">
        <v>7556</v>
      </c>
      <c r="H30" s="103">
        <v>5763</v>
      </c>
      <c r="I30" s="104">
        <v>429604</v>
      </c>
      <c r="J30" s="102">
        <v>424287</v>
      </c>
      <c r="K30" s="102">
        <v>397573</v>
      </c>
      <c r="L30" s="102">
        <v>385026</v>
      </c>
      <c r="M30" s="102">
        <v>368154</v>
      </c>
      <c r="N30" s="105">
        <v>367875.31000000006</v>
      </c>
      <c r="O30" s="101">
        <v>46999</v>
      </c>
      <c r="P30" s="102">
        <v>37960</v>
      </c>
      <c r="Q30" s="102">
        <v>29201</v>
      </c>
      <c r="R30" s="102">
        <v>14951</v>
      </c>
      <c r="S30" s="102">
        <v>11154</v>
      </c>
      <c r="T30" s="103">
        <v>9435.0996825396815</v>
      </c>
      <c r="U30" s="104">
        <v>1542669</v>
      </c>
      <c r="V30" s="102">
        <v>1495204</v>
      </c>
      <c r="W30" s="102">
        <v>1383863</v>
      </c>
      <c r="X30" s="105">
        <v>1574809.3054111113</v>
      </c>
      <c r="Y30" s="165">
        <v>1040</v>
      </c>
      <c r="Z30" s="109">
        <v>15097.49</v>
      </c>
      <c r="AA30" s="110">
        <v>732.52936507936499</v>
      </c>
      <c r="AB30" s="109">
        <v>9848.0213155555557</v>
      </c>
      <c r="AC30" s="111">
        <v>8274</v>
      </c>
      <c r="AD30" s="112">
        <v>4114</v>
      </c>
      <c r="AE30" s="112">
        <v>1932</v>
      </c>
      <c r="AF30" s="105">
        <v>1129</v>
      </c>
      <c r="AG30" s="113">
        <v>62000</v>
      </c>
      <c r="AH30" s="112">
        <v>27843</v>
      </c>
      <c r="AI30" s="112">
        <v>21383</v>
      </c>
      <c r="AJ30" s="103">
        <v>47546.75</v>
      </c>
      <c r="AK30" s="111">
        <v>5994</v>
      </c>
      <c r="AL30" s="112">
        <v>1715</v>
      </c>
      <c r="AM30" s="112">
        <v>1043</v>
      </c>
      <c r="AN30" s="105">
        <v>1355.5429365079365</v>
      </c>
      <c r="AO30" s="113">
        <v>61418</v>
      </c>
      <c r="AP30" s="112">
        <v>23308</v>
      </c>
      <c r="AQ30" s="112">
        <v>14239</v>
      </c>
      <c r="AR30" s="103">
        <v>63441.146569999997</v>
      </c>
      <c r="AS30" s="101">
        <v>12617</v>
      </c>
      <c r="AT30" s="102">
        <v>7665</v>
      </c>
      <c r="AU30" s="102">
        <v>5624</v>
      </c>
      <c r="AV30" s="105">
        <v>3594</v>
      </c>
      <c r="AW30" s="101">
        <v>335573</v>
      </c>
      <c r="AX30" s="102">
        <v>357183</v>
      </c>
      <c r="AY30" s="102">
        <v>346771</v>
      </c>
      <c r="AZ30" s="103">
        <v>305231.07</v>
      </c>
      <c r="BA30" s="104">
        <v>23207</v>
      </c>
      <c r="BB30" s="102">
        <v>13237</v>
      </c>
      <c r="BC30" s="102">
        <v>10111</v>
      </c>
      <c r="BD30" s="105">
        <v>7348.1523809523806</v>
      </c>
      <c r="BE30" s="101">
        <v>1481251</v>
      </c>
      <c r="BF30" s="102">
        <v>1471896</v>
      </c>
      <c r="BG30" s="106">
        <v>1369623</v>
      </c>
      <c r="BH30" s="103">
        <v>1501520.1375255554</v>
      </c>
    </row>
    <row r="31" spans="1:60" ht="30" x14ac:dyDescent="0.25">
      <c r="A31" s="579"/>
      <c r="B31" s="163" t="s">
        <v>32</v>
      </c>
      <c r="C31" s="101">
        <v>16487</v>
      </c>
      <c r="D31" s="102">
        <v>17363</v>
      </c>
      <c r="E31" s="102">
        <v>12030</v>
      </c>
      <c r="F31" s="102">
        <v>5222</v>
      </c>
      <c r="G31" s="102">
        <v>2552</v>
      </c>
      <c r="H31" s="103">
        <v>1561</v>
      </c>
      <c r="I31" s="104">
        <v>224638</v>
      </c>
      <c r="J31" s="102">
        <v>147873</v>
      </c>
      <c r="K31" s="102">
        <v>94398</v>
      </c>
      <c r="L31" s="102">
        <v>27817</v>
      </c>
      <c r="M31" s="102">
        <v>14777</v>
      </c>
      <c r="N31" s="105">
        <v>9891.19</v>
      </c>
      <c r="O31" s="101">
        <v>20942</v>
      </c>
      <c r="P31" s="102">
        <v>20827</v>
      </c>
      <c r="Q31" s="102">
        <v>12213</v>
      </c>
      <c r="R31" s="102">
        <v>3544</v>
      </c>
      <c r="S31" s="102">
        <v>2460</v>
      </c>
      <c r="T31" s="103">
        <v>2095.7672222222218</v>
      </c>
      <c r="U31" s="104">
        <v>576498</v>
      </c>
      <c r="V31" s="102">
        <v>324773</v>
      </c>
      <c r="W31" s="102">
        <v>291689</v>
      </c>
      <c r="X31" s="105">
        <v>284635.00735222222</v>
      </c>
      <c r="Y31" s="165">
        <v>789</v>
      </c>
      <c r="Z31" s="109">
        <v>6349.93</v>
      </c>
      <c r="AA31" s="110">
        <v>533.36563492063488</v>
      </c>
      <c r="AB31" s="109">
        <v>6320.9868966666654</v>
      </c>
      <c r="AC31" s="111">
        <v>7712</v>
      </c>
      <c r="AD31" s="112">
        <v>3773</v>
      </c>
      <c r="AE31" s="112">
        <v>1589</v>
      </c>
      <c r="AF31" s="105">
        <v>253</v>
      </c>
      <c r="AG31" s="113">
        <v>46998</v>
      </c>
      <c r="AH31" s="112">
        <v>18215</v>
      </c>
      <c r="AI31" s="112">
        <v>10176</v>
      </c>
      <c r="AJ31" s="103">
        <v>1587.38</v>
      </c>
      <c r="AK31" s="111">
        <v>5299</v>
      </c>
      <c r="AL31" s="112">
        <v>1439</v>
      </c>
      <c r="AM31" s="112">
        <v>775</v>
      </c>
      <c r="AN31" s="105">
        <v>448.41412698412699</v>
      </c>
      <c r="AO31" s="113">
        <v>52604</v>
      </c>
      <c r="AP31" s="112">
        <v>17678</v>
      </c>
      <c r="AQ31" s="112">
        <v>8931</v>
      </c>
      <c r="AR31" s="103">
        <v>13724.331980000001</v>
      </c>
      <c r="AS31" s="101">
        <v>4318</v>
      </c>
      <c r="AT31" s="102">
        <v>1449</v>
      </c>
      <c r="AU31" s="102">
        <v>963</v>
      </c>
      <c r="AV31" s="105">
        <v>519</v>
      </c>
      <c r="AW31" s="101">
        <v>47400</v>
      </c>
      <c r="AX31" s="102">
        <v>9602</v>
      </c>
      <c r="AY31" s="102">
        <v>4601</v>
      </c>
      <c r="AZ31" s="103">
        <v>1953.88</v>
      </c>
      <c r="BA31" s="104">
        <v>6914</v>
      </c>
      <c r="BB31" s="102">
        <v>2104</v>
      </c>
      <c r="BC31" s="102">
        <v>1684</v>
      </c>
      <c r="BD31" s="105">
        <v>1113.9874603174603</v>
      </c>
      <c r="BE31" s="101">
        <v>523894</v>
      </c>
      <c r="BF31" s="102">
        <v>307095</v>
      </c>
      <c r="BG31" s="106">
        <v>282759</v>
      </c>
      <c r="BH31" s="103">
        <v>264589.68847555557</v>
      </c>
    </row>
    <row r="32" spans="1:60" ht="15" customHeight="1" x14ac:dyDescent="0.25">
      <c r="A32" s="579"/>
      <c r="B32" s="164" t="s">
        <v>33</v>
      </c>
      <c r="C32" s="101">
        <v>6667</v>
      </c>
      <c r="D32" s="102">
        <v>8090</v>
      </c>
      <c r="E32" s="102">
        <v>7852</v>
      </c>
      <c r="F32" s="102">
        <v>3519</v>
      </c>
      <c r="G32" s="102">
        <v>1741</v>
      </c>
      <c r="H32" s="103">
        <v>1141</v>
      </c>
      <c r="I32" s="104">
        <v>185429</v>
      </c>
      <c r="J32" s="102">
        <v>238286</v>
      </c>
      <c r="K32" s="102">
        <v>239654</v>
      </c>
      <c r="L32" s="102">
        <v>122739</v>
      </c>
      <c r="M32" s="102">
        <v>62982</v>
      </c>
      <c r="N32" s="105">
        <v>40644.519999999997</v>
      </c>
      <c r="O32" s="101">
        <v>12840</v>
      </c>
      <c r="P32" s="102">
        <v>15498</v>
      </c>
      <c r="Q32" s="102">
        <v>14415</v>
      </c>
      <c r="R32" s="102">
        <v>5128</v>
      </c>
      <c r="S32" s="102">
        <v>2185</v>
      </c>
      <c r="T32" s="103">
        <v>1469.458650793651</v>
      </c>
      <c r="U32" s="104">
        <v>790629</v>
      </c>
      <c r="V32" s="102">
        <v>482547</v>
      </c>
      <c r="W32" s="102">
        <v>265736</v>
      </c>
      <c r="X32" s="105">
        <v>196570.6870588889</v>
      </c>
      <c r="Y32" s="165">
        <v>215</v>
      </c>
      <c r="Z32" s="109">
        <v>6218.9</v>
      </c>
      <c r="AA32" s="110">
        <v>163.48126984126981</v>
      </c>
      <c r="AB32" s="109">
        <v>3115.8670888888892</v>
      </c>
      <c r="AC32" s="111">
        <v>555</v>
      </c>
      <c r="AD32" s="112">
        <v>331</v>
      </c>
      <c r="AE32" s="112">
        <v>313</v>
      </c>
      <c r="AF32" s="105">
        <v>468</v>
      </c>
      <c r="AG32" s="113">
        <v>14567</v>
      </c>
      <c r="AH32" s="112">
        <v>8998</v>
      </c>
      <c r="AI32" s="112">
        <v>9242</v>
      </c>
      <c r="AJ32" s="103">
        <v>16937.919999999998</v>
      </c>
      <c r="AK32" s="111">
        <v>687</v>
      </c>
      <c r="AL32" s="112">
        <v>267</v>
      </c>
      <c r="AM32" s="112">
        <v>239</v>
      </c>
      <c r="AN32" s="105">
        <v>457.27849206349208</v>
      </c>
      <c r="AO32" s="113">
        <v>8725</v>
      </c>
      <c r="AP32" s="112">
        <v>5437</v>
      </c>
      <c r="AQ32" s="112">
        <v>4807</v>
      </c>
      <c r="AR32" s="103">
        <v>23267.968510000002</v>
      </c>
      <c r="AS32" s="101">
        <v>7297</v>
      </c>
      <c r="AT32" s="102">
        <v>3188</v>
      </c>
      <c r="AU32" s="102">
        <v>1428</v>
      </c>
      <c r="AV32" s="105">
        <v>458</v>
      </c>
      <c r="AW32" s="101">
        <v>225088</v>
      </c>
      <c r="AX32" s="102">
        <v>113740</v>
      </c>
      <c r="AY32" s="102">
        <v>53740</v>
      </c>
      <c r="AZ32" s="103">
        <v>17487.7</v>
      </c>
      <c r="BA32" s="104">
        <v>13728</v>
      </c>
      <c r="BB32" s="102">
        <v>4861</v>
      </c>
      <c r="BC32" s="102">
        <v>1947</v>
      </c>
      <c r="BD32" s="105">
        <v>849.32388888888886</v>
      </c>
      <c r="BE32" s="101">
        <v>781904</v>
      </c>
      <c r="BF32" s="102">
        <v>477110</v>
      </c>
      <c r="BG32" s="106">
        <v>260930</v>
      </c>
      <c r="BH32" s="103">
        <v>170186.85146000001</v>
      </c>
    </row>
    <row r="33" spans="1:60" ht="15" customHeight="1" x14ac:dyDescent="0.25">
      <c r="A33" s="579"/>
      <c r="B33" s="163" t="s">
        <v>34</v>
      </c>
      <c r="C33" s="101">
        <v>274</v>
      </c>
      <c r="D33" s="102">
        <v>591</v>
      </c>
      <c r="E33" s="102">
        <v>978</v>
      </c>
      <c r="F33" s="102">
        <v>2549</v>
      </c>
      <c r="G33" s="102">
        <v>2345</v>
      </c>
      <c r="H33" s="103">
        <v>1809</v>
      </c>
      <c r="I33" s="104">
        <v>17019</v>
      </c>
      <c r="J33" s="102">
        <v>35737</v>
      </c>
      <c r="K33" s="102">
        <v>59579</v>
      </c>
      <c r="L33" s="102">
        <v>171876</v>
      </c>
      <c r="M33" s="102">
        <v>165540</v>
      </c>
      <c r="N33" s="105">
        <v>132168.19</v>
      </c>
      <c r="O33" s="101">
        <v>780</v>
      </c>
      <c r="P33" s="102">
        <v>1537</v>
      </c>
      <c r="Q33" s="102">
        <v>2473</v>
      </c>
      <c r="R33" s="102">
        <v>4909</v>
      </c>
      <c r="S33" s="102">
        <v>4095</v>
      </c>
      <c r="T33" s="103">
        <v>2812.0338095238089</v>
      </c>
      <c r="U33" s="104">
        <v>166639</v>
      </c>
      <c r="V33" s="102">
        <v>524162</v>
      </c>
      <c r="W33" s="102">
        <v>512252</v>
      </c>
      <c r="X33" s="105">
        <v>476389.09591999999</v>
      </c>
      <c r="Y33" s="165">
        <v>33</v>
      </c>
      <c r="Z33" s="109">
        <v>2149.89</v>
      </c>
      <c r="AA33" s="110">
        <v>33.934126984126983</v>
      </c>
      <c r="AB33" s="109">
        <v>389.70471999999995</v>
      </c>
      <c r="AC33" s="111">
        <v>7</v>
      </c>
      <c r="AD33" s="112">
        <v>10</v>
      </c>
      <c r="AE33" s="112">
        <v>28</v>
      </c>
      <c r="AF33" s="105">
        <v>372</v>
      </c>
      <c r="AG33" s="113">
        <v>435</v>
      </c>
      <c r="AH33" s="112">
        <v>630</v>
      </c>
      <c r="AI33" s="112">
        <v>1730</v>
      </c>
      <c r="AJ33" s="103">
        <v>25043.75</v>
      </c>
      <c r="AK33" s="111">
        <v>8</v>
      </c>
      <c r="AL33" s="112">
        <v>9</v>
      </c>
      <c r="AM33" s="112">
        <v>27</v>
      </c>
      <c r="AN33" s="105">
        <v>395.22007936507941</v>
      </c>
      <c r="AO33" s="113">
        <v>89</v>
      </c>
      <c r="AP33" s="112">
        <v>193</v>
      </c>
      <c r="AQ33" s="112">
        <v>464</v>
      </c>
      <c r="AR33" s="103">
        <v>23917.039390000002</v>
      </c>
      <c r="AS33" s="101">
        <v>971</v>
      </c>
      <c r="AT33" s="102">
        <v>2539</v>
      </c>
      <c r="AU33" s="102">
        <v>2317</v>
      </c>
      <c r="AV33" s="105">
        <v>1404</v>
      </c>
      <c r="AW33" s="101">
        <v>59144</v>
      </c>
      <c r="AX33" s="102">
        <v>171246</v>
      </c>
      <c r="AY33" s="102">
        <v>163810</v>
      </c>
      <c r="AZ33" s="103">
        <v>104974.55</v>
      </c>
      <c r="BA33" s="104">
        <v>2465</v>
      </c>
      <c r="BB33" s="102">
        <v>4900</v>
      </c>
      <c r="BC33" s="102">
        <v>4068</v>
      </c>
      <c r="BD33" s="105">
        <v>2382.8796031746033</v>
      </c>
      <c r="BE33" s="101">
        <v>166550</v>
      </c>
      <c r="BF33" s="102">
        <v>523969</v>
      </c>
      <c r="BG33" s="106">
        <v>511788</v>
      </c>
      <c r="BH33" s="103">
        <v>452082.35181000002</v>
      </c>
    </row>
    <row r="34" spans="1:60" ht="15" customHeight="1" x14ac:dyDescent="0.25">
      <c r="A34" s="579"/>
      <c r="B34" s="164" t="s">
        <v>35</v>
      </c>
      <c r="C34" s="101">
        <v>19</v>
      </c>
      <c r="D34" s="102">
        <v>18</v>
      </c>
      <c r="E34" s="102">
        <v>30</v>
      </c>
      <c r="F34" s="102">
        <v>469</v>
      </c>
      <c r="G34" s="102">
        <v>844</v>
      </c>
      <c r="H34" s="103">
        <v>1100</v>
      </c>
      <c r="I34" s="104">
        <v>2518</v>
      </c>
      <c r="J34" s="102">
        <v>2151</v>
      </c>
      <c r="K34" s="102">
        <v>3690</v>
      </c>
      <c r="L34" s="102">
        <v>58109</v>
      </c>
      <c r="M34" s="102">
        <v>107292</v>
      </c>
      <c r="N34" s="105">
        <v>146433.13</v>
      </c>
      <c r="O34" s="101">
        <v>125</v>
      </c>
      <c r="P34" s="102">
        <v>94</v>
      </c>
      <c r="Q34" s="102">
        <v>97</v>
      </c>
      <c r="R34" s="102">
        <v>1301</v>
      </c>
      <c r="S34" s="102">
        <v>2132</v>
      </c>
      <c r="T34" s="103">
        <v>2509.1691269841272</v>
      </c>
      <c r="U34" s="104">
        <v>8518</v>
      </c>
      <c r="V34" s="102">
        <v>151688</v>
      </c>
      <c r="W34" s="102">
        <v>275928</v>
      </c>
      <c r="X34" s="105">
        <v>499732.36813999998</v>
      </c>
      <c r="Y34" s="165">
        <v>3</v>
      </c>
      <c r="Z34" s="109">
        <v>378.77</v>
      </c>
      <c r="AA34" s="110">
        <v>1.7483333333333331</v>
      </c>
      <c r="AB34" s="109">
        <v>21.462610000000002</v>
      </c>
      <c r="AC34" s="111"/>
      <c r="AD34" s="112"/>
      <c r="AE34" s="112" t="s">
        <v>17</v>
      </c>
      <c r="AF34" s="105">
        <v>36</v>
      </c>
      <c r="AG34" s="113"/>
      <c r="AH34" s="112"/>
      <c r="AI34" s="112" t="s">
        <v>17</v>
      </c>
      <c r="AJ34" s="103">
        <v>3977.7</v>
      </c>
      <c r="AK34" s="111"/>
      <c r="AL34" s="112"/>
      <c r="AM34" s="112" t="s">
        <v>17</v>
      </c>
      <c r="AN34" s="105">
        <v>54.630238095238099</v>
      </c>
      <c r="AO34" s="113"/>
      <c r="AP34" s="112"/>
      <c r="AQ34" s="112" t="s">
        <v>17</v>
      </c>
      <c r="AR34" s="103">
        <v>2531.8066899999999</v>
      </c>
      <c r="AS34" s="101">
        <v>30</v>
      </c>
      <c r="AT34" s="102">
        <v>469</v>
      </c>
      <c r="AU34" s="102">
        <v>842</v>
      </c>
      <c r="AV34" s="105">
        <v>1061</v>
      </c>
      <c r="AW34" s="101">
        <v>3690</v>
      </c>
      <c r="AX34" s="102">
        <v>58109</v>
      </c>
      <c r="AY34" s="102">
        <v>107057</v>
      </c>
      <c r="AZ34" s="103">
        <v>142076.66</v>
      </c>
      <c r="BA34" s="104">
        <v>97</v>
      </c>
      <c r="BB34" s="102">
        <v>1301</v>
      </c>
      <c r="BC34" s="102">
        <v>2130</v>
      </c>
      <c r="BD34" s="105">
        <v>2453.2905555555553</v>
      </c>
      <c r="BE34" s="101">
        <v>8518</v>
      </c>
      <c r="BF34" s="102">
        <v>151688</v>
      </c>
      <c r="BG34" s="106">
        <v>275890</v>
      </c>
      <c r="BH34" s="103">
        <v>497179.09883999999</v>
      </c>
    </row>
    <row r="35" spans="1:60" ht="15" customHeight="1" x14ac:dyDescent="0.25">
      <c r="A35" s="579"/>
      <c r="B35" s="163" t="s">
        <v>36</v>
      </c>
      <c r="C35" s="101"/>
      <c r="D35" s="102" t="s">
        <v>17</v>
      </c>
      <c r="E35" s="102" t="s">
        <v>17</v>
      </c>
      <c r="F35" s="102">
        <v>20</v>
      </c>
      <c r="G35" s="102">
        <v>74</v>
      </c>
      <c r="H35" s="103">
        <v>152</v>
      </c>
      <c r="I35" s="104"/>
      <c r="J35" s="102" t="s">
        <v>17</v>
      </c>
      <c r="K35" s="102" t="s">
        <v>17</v>
      </c>
      <c r="L35" s="102">
        <v>4484</v>
      </c>
      <c r="M35" s="102">
        <v>17562</v>
      </c>
      <c r="N35" s="105">
        <v>38738.28</v>
      </c>
      <c r="O35" s="101"/>
      <c r="P35" s="102" t="s">
        <v>17</v>
      </c>
      <c r="Q35" s="102" t="s">
        <v>17</v>
      </c>
      <c r="R35" s="102">
        <v>70</v>
      </c>
      <c r="S35" s="102">
        <v>282</v>
      </c>
      <c r="T35" s="103">
        <v>548.67087301587298</v>
      </c>
      <c r="U35" s="104" t="s">
        <v>17</v>
      </c>
      <c r="V35" s="102">
        <v>12034</v>
      </c>
      <c r="W35" s="102">
        <v>38257</v>
      </c>
      <c r="X35" s="105">
        <v>117482.14693999999</v>
      </c>
      <c r="Y35" s="165"/>
      <c r="Z35" s="109"/>
      <c r="AA35" s="110"/>
      <c r="AB35" s="109"/>
      <c r="AC35" s="111"/>
      <c r="AD35" s="112"/>
      <c r="AE35" s="112"/>
      <c r="AF35" s="105"/>
      <c r="AG35" s="113"/>
      <c r="AH35" s="112"/>
      <c r="AI35" s="112"/>
      <c r="AJ35" s="103"/>
      <c r="AK35" s="111"/>
      <c r="AL35" s="112"/>
      <c r="AM35" s="112"/>
      <c r="AN35" s="105"/>
      <c r="AO35" s="113"/>
      <c r="AP35" s="112"/>
      <c r="AQ35" s="112"/>
      <c r="AR35" s="103"/>
      <c r="AS35" s="101" t="s">
        <v>17</v>
      </c>
      <c r="AT35" s="102">
        <v>20</v>
      </c>
      <c r="AU35" s="102">
        <v>74</v>
      </c>
      <c r="AV35" s="105">
        <v>152</v>
      </c>
      <c r="AW35" s="101" t="s">
        <v>17</v>
      </c>
      <c r="AX35" s="102">
        <v>4484</v>
      </c>
      <c r="AY35" s="102">
        <v>17562</v>
      </c>
      <c r="AZ35" s="103">
        <v>38738.28</v>
      </c>
      <c r="BA35" s="104" t="s">
        <v>17</v>
      </c>
      <c r="BB35" s="102">
        <v>70</v>
      </c>
      <c r="BC35" s="102">
        <v>282</v>
      </c>
      <c r="BD35" s="105">
        <v>548.67087301587298</v>
      </c>
      <c r="BE35" s="101" t="s">
        <v>17</v>
      </c>
      <c r="BF35" s="102">
        <v>12034</v>
      </c>
      <c r="BG35" s="106">
        <v>38257</v>
      </c>
      <c r="BH35" s="103">
        <v>117482.14693999999</v>
      </c>
    </row>
    <row r="36" spans="1:60" thickBot="1" x14ac:dyDescent="0.3">
      <c r="A36" s="599" t="s">
        <v>8</v>
      </c>
      <c r="B36" s="164" t="s">
        <v>9</v>
      </c>
      <c r="C36" s="101">
        <v>1587639</v>
      </c>
      <c r="D36" s="102">
        <v>1262669</v>
      </c>
      <c r="E36" s="102">
        <v>1016755</v>
      </c>
      <c r="F36" s="102">
        <v>663807</v>
      </c>
      <c r="G36" s="102">
        <v>489977</v>
      </c>
      <c r="H36" s="103">
        <v>389779</v>
      </c>
      <c r="I36" s="104">
        <v>29904735</v>
      </c>
      <c r="J36" s="102">
        <v>29496572</v>
      </c>
      <c r="K36" s="102">
        <v>28595799</v>
      </c>
      <c r="L36" s="102">
        <v>27856313</v>
      </c>
      <c r="M36" s="102">
        <v>26963252</v>
      </c>
      <c r="N36" s="105">
        <v>26745874.620000001</v>
      </c>
      <c r="O36" s="101">
        <v>2373588</v>
      </c>
      <c r="P36" s="102">
        <v>1872338</v>
      </c>
      <c r="Q36" s="102">
        <v>1445615</v>
      </c>
      <c r="R36" s="102">
        <v>957383</v>
      </c>
      <c r="S36" s="102">
        <v>751365</v>
      </c>
      <c r="T36" s="103">
        <v>659459.26738095237</v>
      </c>
      <c r="U36" s="104">
        <v>55426028</v>
      </c>
      <c r="V36" s="102">
        <v>53996417</v>
      </c>
      <c r="W36" s="102">
        <v>51256612</v>
      </c>
      <c r="X36" s="105">
        <v>64203133.026923344</v>
      </c>
      <c r="Y36" s="165">
        <v>107596</v>
      </c>
      <c r="Z36" s="109">
        <v>1313129.3499999999</v>
      </c>
      <c r="AA36" s="110">
        <v>62887.788968253961</v>
      </c>
      <c r="AB36" s="109">
        <v>929369.03264111129</v>
      </c>
      <c r="AC36" s="111">
        <v>476457</v>
      </c>
      <c r="AD36" s="112">
        <v>277511</v>
      </c>
      <c r="AE36" s="112">
        <v>177811</v>
      </c>
      <c r="AF36" s="105">
        <v>103796</v>
      </c>
      <c r="AG36" s="113">
        <v>4357888</v>
      </c>
      <c r="AH36" s="112">
        <v>2307000</v>
      </c>
      <c r="AI36" s="112">
        <v>1864783</v>
      </c>
      <c r="AJ36" s="103">
        <v>4939870.4300000006</v>
      </c>
      <c r="AK36" s="111">
        <v>323671</v>
      </c>
      <c r="AL36" s="112">
        <v>144124</v>
      </c>
      <c r="AM36" s="112">
        <v>100080</v>
      </c>
      <c r="AN36" s="105">
        <v>121144.54817460317</v>
      </c>
      <c r="AO36" s="113">
        <v>3991963</v>
      </c>
      <c r="AP36" s="112">
        <v>2101339</v>
      </c>
      <c r="AQ36" s="112">
        <v>1437097</v>
      </c>
      <c r="AR36" s="103">
        <v>6032678.819461111</v>
      </c>
      <c r="AS36" s="101">
        <v>540298</v>
      </c>
      <c r="AT36" s="102">
        <v>386296</v>
      </c>
      <c r="AU36" s="102">
        <v>312166</v>
      </c>
      <c r="AV36" s="105">
        <v>178387</v>
      </c>
      <c r="AW36" s="101">
        <v>24237911</v>
      </c>
      <c r="AX36" s="102">
        <v>25549313</v>
      </c>
      <c r="AY36" s="102">
        <v>25098468</v>
      </c>
      <c r="AZ36" s="103">
        <v>20492874.84</v>
      </c>
      <c r="BA36" s="104">
        <v>1121944</v>
      </c>
      <c r="BB36" s="102">
        <v>813260</v>
      </c>
      <c r="BC36" s="102">
        <v>651285</v>
      </c>
      <c r="BD36" s="105">
        <v>475487.18023809523</v>
      </c>
      <c r="BE36" s="101">
        <v>51434065</v>
      </c>
      <c r="BF36" s="102">
        <v>51895079</v>
      </c>
      <c r="BG36" s="106">
        <v>49819515</v>
      </c>
      <c r="BH36" s="103">
        <v>57241085.174821116</v>
      </c>
    </row>
    <row r="37" spans="1:60" ht="31.5" thickTop="1" thickBot="1" x14ac:dyDescent="0.3">
      <c r="A37" s="599"/>
      <c r="B37" s="163" t="s">
        <v>32</v>
      </c>
      <c r="C37" s="101">
        <v>920595</v>
      </c>
      <c r="D37" s="102">
        <v>766733</v>
      </c>
      <c r="E37" s="102">
        <v>556725</v>
      </c>
      <c r="F37" s="102">
        <v>325111</v>
      </c>
      <c r="G37" s="102">
        <v>211406</v>
      </c>
      <c r="H37" s="103">
        <v>147063</v>
      </c>
      <c r="I37" s="104">
        <v>7962941</v>
      </c>
      <c r="J37" s="102">
        <v>5455225</v>
      </c>
      <c r="K37" s="102">
        <v>3757244</v>
      </c>
      <c r="L37" s="102">
        <v>1825838</v>
      </c>
      <c r="M37" s="102">
        <v>1237116</v>
      </c>
      <c r="N37" s="105">
        <v>899664.54</v>
      </c>
      <c r="O37" s="101">
        <v>1058368</v>
      </c>
      <c r="P37" s="102">
        <v>826751</v>
      </c>
      <c r="Q37" s="102">
        <v>535201</v>
      </c>
      <c r="R37" s="102">
        <v>286082</v>
      </c>
      <c r="S37" s="102">
        <v>212493</v>
      </c>
      <c r="T37" s="103">
        <v>173790.10547619051</v>
      </c>
      <c r="U37" s="104">
        <v>16359358</v>
      </c>
      <c r="V37" s="102">
        <v>12484748</v>
      </c>
      <c r="W37" s="102">
        <v>10989233</v>
      </c>
      <c r="X37" s="105">
        <v>11356779.26430667</v>
      </c>
      <c r="Y37" s="165">
        <v>87464</v>
      </c>
      <c r="Z37" s="109">
        <v>486323.51</v>
      </c>
      <c r="AA37" s="110">
        <v>45612.257142857139</v>
      </c>
      <c r="AB37" s="109">
        <v>659464.02031555562</v>
      </c>
      <c r="AC37" s="111">
        <v>413404</v>
      </c>
      <c r="AD37" s="112">
        <v>244077</v>
      </c>
      <c r="AE37" s="112">
        <v>148557</v>
      </c>
      <c r="AF37" s="105">
        <v>32632</v>
      </c>
      <c r="AG37" s="113">
        <v>2372468</v>
      </c>
      <c r="AH37" s="112">
        <v>1174292</v>
      </c>
      <c r="AI37" s="112">
        <v>779624</v>
      </c>
      <c r="AJ37" s="103">
        <v>196192.23</v>
      </c>
      <c r="AK37" s="111">
        <v>251000</v>
      </c>
      <c r="AL37" s="112">
        <v>112389</v>
      </c>
      <c r="AM37" s="112">
        <v>73887</v>
      </c>
      <c r="AN37" s="105">
        <v>40209.246984126978</v>
      </c>
      <c r="AO37" s="113">
        <v>2963505</v>
      </c>
      <c r="AP37" s="112">
        <v>1555949</v>
      </c>
      <c r="AQ37" s="112">
        <v>986696</v>
      </c>
      <c r="AR37" s="103">
        <v>1737201.4060255561</v>
      </c>
      <c r="AS37" s="101">
        <v>143321</v>
      </c>
      <c r="AT37" s="102">
        <v>81034</v>
      </c>
      <c r="AU37" s="102">
        <v>62849</v>
      </c>
      <c r="AV37" s="105">
        <v>26967</v>
      </c>
      <c r="AW37" s="101">
        <v>1384775</v>
      </c>
      <c r="AX37" s="102">
        <v>651546</v>
      </c>
      <c r="AY37" s="102">
        <v>457492</v>
      </c>
      <c r="AZ37" s="103">
        <v>217148.79999999999</v>
      </c>
      <c r="BA37" s="104">
        <v>284202</v>
      </c>
      <c r="BB37" s="102">
        <v>173693</v>
      </c>
      <c r="BC37" s="102">
        <v>138606</v>
      </c>
      <c r="BD37" s="105">
        <v>87980.72634920635</v>
      </c>
      <c r="BE37" s="101">
        <v>13395853</v>
      </c>
      <c r="BF37" s="102">
        <v>10928799</v>
      </c>
      <c r="BG37" s="106">
        <v>10002537</v>
      </c>
      <c r="BH37" s="103">
        <v>8960113.8379655555</v>
      </c>
    </row>
    <row r="38" spans="1:60" ht="16.5" thickTop="1" thickBot="1" x14ac:dyDescent="0.3">
      <c r="A38" s="599"/>
      <c r="B38" s="164" t="s">
        <v>33</v>
      </c>
      <c r="C38" s="101">
        <v>369610</v>
      </c>
      <c r="D38" s="102">
        <v>347319</v>
      </c>
      <c r="E38" s="102">
        <v>288055</v>
      </c>
      <c r="F38" s="102">
        <v>137806</v>
      </c>
      <c r="G38" s="102">
        <v>87915</v>
      </c>
      <c r="H38" s="103">
        <v>64369</v>
      </c>
      <c r="I38" s="104">
        <v>11345247</v>
      </c>
      <c r="J38" s="102">
        <v>10962172</v>
      </c>
      <c r="K38" s="102">
        <v>9348064</v>
      </c>
      <c r="L38" s="102">
        <v>4666144</v>
      </c>
      <c r="M38" s="102">
        <v>2986726</v>
      </c>
      <c r="N38" s="105">
        <v>2192948.48</v>
      </c>
      <c r="O38" s="101">
        <v>739699</v>
      </c>
      <c r="P38" s="102">
        <v>662232</v>
      </c>
      <c r="Q38" s="102">
        <v>508708</v>
      </c>
      <c r="R38" s="102">
        <v>232891</v>
      </c>
      <c r="S38" s="102">
        <v>143976</v>
      </c>
      <c r="T38" s="103">
        <v>107817.5265873016</v>
      </c>
      <c r="U38" s="104">
        <v>18625424</v>
      </c>
      <c r="V38" s="102">
        <v>11506352</v>
      </c>
      <c r="W38" s="102">
        <v>8023246</v>
      </c>
      <c r="X38" s="105">
        <v>8721730.0597422216</v>
      </c>
      <c r="Y38" s="165">
        <v>15794</v>
      </c>
      <c r="Z38" s="109">
        <v>479063.35</v>
      </c>
      <c r="AA38" s="110">
        <v>12749.201984126979</v>
      </c>
      <c r="AB38" s="109">
        <v>213774.8325255556</v>
      </c>
      <c r="AC38" s="111">
        <v>58596</v>
      </c>
      <c r="AD38" s="112">
        <v>30311</v>
      </c>
      <c r="AE38" s="112">
        <v>24888</v>
      </c>
      <c r="AF38" s="105">
        <v>27590</v>
      </c>
      <c r="AG38" s="113">
        <v>1637517</v>
      </c>
      <c r="AH38" s="112">
        <v>872245</v>
      </c>
      <c r="AI38" s="112">
        <v>741819</v>
      </c>
      <c r="AJ38" s="103">
        <v>987961.74</v>
      </c>
      <c r="AK38" s="111">
        <v>67136</v>
      </c>
      <c r="AL38" s="112">
        <v>28326</v>
      </c>
      <c r="AM38" s="112">
        <v>21473</v>
      </c>
      <c r="AN38" s="105">
        <v>29463.008888888889</v>
      </c>
      <c r="AO38" s="113">
        <v>958750</v>
      </c>
      <c r="AP38" s="112">
        <v>496268</v>
      </c>
      <c r="AQ38" s="112">
        <v>382639</v>
      </c>
      <c r="AR38" s="103">
        <v>1365975.6608811109</v>
      </c>
      <c r="AS38" s="101">
        <v>229459</v>
      </c>
      <c r="AT38" s="102">
        <v>107495</v>
      </c>
      <c r="AU38" s="102">
        <v>63027</v>
      </c>
      <c r="AV38" s="105">
        <v>20985</v>
      </c>
      <c r="AW38" s="101">
        <v>7710548</v>
      </c>
      <c r="AX38" s="102">
        <v>3793899</v>
      </c>
      <c r="AY38" s="102">
        <v>2244907</v>
      </c>
      <c r="AZ38" s="103">
        <v>725923.3899999999</v>
      </c>
      <c r="BA38" s="104">
        <v>441571</v>
      </c>
      <c r="BB38" s="102">
        <v>204565</v>
      </c>
      <c r="BC38" s="102">
        <v>122503</v>
      </c>
      <c r="BD38" s="105">
        <v>65615.815714285709</v>
      </c>
      <c r="BE38" s="101">
        <v>17666674</v>
      </c>
      <c r="BF38" s="102">
        <v>11010085</v>
      </c>
      <c r="BG38" s="106">
        <v>7640608</v>
      </c>
      <c r="BH38" s="103">
        <v>7141979.5663355561</v>
      </c>
    </row>
    <row r="39" spans="1:60" ht="16.5" thickTop="1" thickBot="1" x14ac:dyDescent="0.3">
      <c r="A39" s="599"/>
      <c r="B39" s="163" t="s">
        <v>34</v>
      </c>
      <c r="C39" s="101">
        <v>93222</v>
      </c>
      <c r="D39" s="102">
        <v>114079</v>
      </c>
      <c r="E39" s="102">
        <v>128261</v>
      </c>
      <c r="F39" s="102">
        <v>122143</v>
      </c>
      <c r="G39" s="102">
        <v>97440</v>
      </c>
      <c r="H39" s="103">
        <v>77592</v>
      </c>
      <c r="I39" s="104">
        <v>6241098</v>
      </c>
      <c r="J39" s="102">
        <v>7683393</v>
      </c>
      <c r="K39" s="102">
        <v>8708912</v>
      </c>
      <c r="L39" s="102">
        <v>8661980</v>
      </c>
      <c r="M39" s="102">
        <v>7036366</v>
      </c>
      <c r="N39" s="105">
        <v>5684353.2599999998</v>
      </c>
      <c r="O39" s="101">
        <v>238877</v>
      </c>
      <c r="P39" s="102">
        <v>261614</v>
      </c>
      <c r="Q39" s="102">
        <v>270895</v>
      </c>
      <c r="R39" s="102">
        <v>236467</v>
      </c>
      <c r="S39" s="102">
        <v>175970</v>
      </c>
      <c r="T39" s="103">
        <v>139173.14587301589</v>
      </c>
      <c r="U39" s="104">
        <v>12423328</v>
      </c>
      <c r="V39" s="102">
        <v>14439665</v>
      </c>
      <c r="W39" s="102">
        <v>12408430</v>
      </c>
      <c r="X39" s="105">
        <v>13994534.10213667</v>
      </c>
      <c r="Y39" s="165">
        <v>3560</v>
      </c>
      <c r="Z39" s="109">
        <v>236067.03</v>
      </c>
      <c r="AA39" s="110">
        <v>3507.6953174603168</v>
      </c>
      <c r="AB39" s="109">
        <v>46437.35471</v>
      </c>
      <c r="AC39" s="111">
        <v>3855</v>
      </c>
      <c r="AD39" s="112">
        <v>2576</v>
      </c>
      <c r="AE39" s="112">
        <v>3638</v>
      </c>
      <c r="AF39" s="105">
        <v>33263</v>
      </c>
      <c r="AG39" s="113">
        <v>242398</v>
      </c>
      <c r="AH39" s="112">
        <v>163475</v>
      </c>
      <c r="AI39" s="112">
        <v>233003</v>
      </c>
      <c r="AJ39" s="103">
        <v>2367160.48</v>
      </c>
      <c r="AK39" s="111">
        <v>4742</v>
      </c>
      <c r="AL39" s="112">
        <v>2798</v>
      </c>
      <c r="AM39" s="112">
        <v>3836</v>
      </c>
      <c r="AN39" s="105">
        <v>37421.423809523811</v>
      </c>
      <c r="AO39" s="113">
        <v>61146</v>
      </c>
      <c r="AP39" s="112">
        <v>41381</v>
      </c>
      <c r="AQ39" s="112">
        <v>56836</v>
      </c>
      <c r="AR39" s="103">
        <v>2153642.9212111109</v>
      </c>
      <c r="AS39" s="101">
        <v>124406</v>
      </c>
      <c r="AT39" s="102">
        <v>119567</v>
      </c>
      <c r="AU39" s="102">
        <v>93802</v>
      </c>
      <c r="AV39" s="105">
        <v>40769</v>
      </c>
      <c r="AW39" s="101">
        <v>8466514</v>
      </c>
      <c r="AX39" s="102">
        <v>8498506</v>
      </c>
      <c r="AY39" s="102">
        <v>6803363</v>
      </c>
      <c r="AZ39" s="103">
        <v>3081125.75</v>
      </c>
      <c r="BA39" s="104">
        <v>266153</v>
      </c>
      <c r="BB39" s="102">
        <v>233668</v>
      </c>
      <c r="BC39" s="102">
        <v>172134</v>
      </c>
      <c r="BD39" s="105">
        <v>98257.901746031741</v>
      </c>
      <c r="BE39" s="101">
        <v>12362182</v>
      </c>
      <c r="BF39" s="102">
        <v>14398284</v>
      </c>
      <c r="BG39" s="106">
        <v>12351595</v>
      </c>
      <c r="BH39" s="103">
        <v>11794453.826215556</v>
      </c>
    </row>
    <row r="40" spans="1:60" ht="16.5" thickTop="1" thickBot="1" x14ac:dyDescent="0.3">
      <c r="A40" s="599"/>
      <c r="B40" s="164" t="s">
        <v>35</v>
      </c>
      <c r="C40" s="101">
        <v>22403</v>
      </c>
      <c r="D40" s="102">
        <v>29038</v>
      </c>
      <c r="E40" s="102">
        <v>37078</v>
      </c>
      <c r="F40" s="102">
        <v>64298</v>
      </c>
      <c r="G40" s="102">
        <v>72622</v>
      </c>
      <c r="H40" s="103">
        <v>73554</v>
      </c>
      <c r="I40" s="104">
        <v>2951321</v>
      </c>
      <c r="J40" s="102">
        <v>3797584</v>
      </c>
      <c r="K40" s="102">
        <v>4863629</v>
      </c>
      <c r="L40" s="102">
        <v>8655374</v>
      </c>
      <c r="M40" s="102">
        <v>9970432</v>
      </c>
      <c r="N40" s="105">
        <v>10302155.310000001</v>
      </c>
      <c r="O40" s="101">
        <v>83243</v>
      </c>
      <c r="P40" s="102">
        <v>89472</v>
      </c>
      <c r="Q40" s="102">
        <v>100098</v>
      </c>
      <c r="R40" s="102">
        <v>148035</v>
      </c>
      <c r="S40" s="102">
        <v>153697</v>
      </c>
      <c r="T40" s="103">
        <v>156338.54873015871</v>
      </c>
      <c r="U40" s="104">
        <v>5808653</v>
      </c>
      <c r="V40" s="102">
        <v>10969598</v>
      </c>
      <c r="W40" s="102">
        <v>13106564</v>
      </c>
      <c r="X40" s="105">
        <v>18645666.898481108</v>
      </c>
      <c r="Y40" s="165">
        <v>707</v>
      </c>
      <c r="Z40" s="109">
        <v>91047.8</v>
      </c>
      <c r="AA40" s="110">
        <v>909.73285714285714</v>
      </c>
      <c r="AB40" s="109">
        <v>8818.0388199999998</v>
      </c>
      <c r="AC40" s="111">
        <v>475</v>
      </c>
      <c r="AD40" s="112">
        <v>410</v>
      </c>
      <c r="AE40" s="112">
        <v>629</v>
      </c>
      <c r="AF40" s="105">
        <v>9617</v>
      </c>
      <c r="AG40" s="113">
        <v>60702</v>
      </c>
      <c r="AH40" s="112">
        <v>53015</v>
      </c>
      <c r="AI40" s="112">
        <v>81443</v>
      </c>
      <c r="AJ40" s="103">
        <v>1193095.52</v>
      </c>
      <c r="AK40" s="111">
        <v>646</v>
      </c>
      <c r="AL40" s="112">
        <v>472</v>
      </c>
      <c r="AM40" s="112">
        <v>736</v>
      </c>
      <c r="AN40" s="105">
        <v>12813.217857142859</v>
      </c>
      <c r="AO40" s="113">
        <v>6820</v>
      </c>
      <c r="AP40" s="112">
        <v>5924</v>
      </c>
      <c r="AQ40" s="112">
        <v>9400</v>
      </c>
      <c r="AR40" s="103">
        <v>728349.04699333338</v>
      </c>
      <c r="AS40" s="101">
        <v>36603</v>
      </c>
      <c r="AT40" s="102">
        <v>63888</v>
      </c>
      <c r="AU40" s="102">
        <v>71993</v>
      </c>
      <c r="AV40" s="105">
        <v>63230</v>
      </c>
      <c r="AW40" s="101">
        <v>4802928</v>
      </c>
      <c r="AX40" s="102">
        <v>8602358</v>
      </c>
      <c r="AY40" s="102">
        <v>9888989</v>
      </c>
      <c r="AZ40" s="103">
        <v>9018011.9900000002</v>
      </c>
      <c r="BA40" s="104">
        <v>99452</v>
      </c>
      <c r="BB40" s="102">
        <v>147563</v>
      </c>
      <c r="BC40" s="102">
        <v>152961</v>
      </c>
      <c r="BD40" s="105">
        <v>142631.47301587302</v>
      </c>
      <c r="BE40" s="101">
        <v>5801833</v>
      </c>
      <c r="BF40" s="102">
        <v>10963674</v>
      </c>
      <c r="BG40" s="106">
        <v>13097164</v>
      </c>
      <c r="BH40" s="103">
        <v>17908499.812667783</v>
      </c>
    </row>
    <row r="41" spans="1:60" ht="16.5" thickTop="1" thickBot="1" x14ac:dyDescent="0.3">
      <c r="A41" s="599"/>
      <c r="B41" s="166" t="s">
        <v>36</v>
      </c>
      <c r="C41" s="119">
        <v>4726</v>
      </c>
      <c r="D41" s="120">
        <v>5500</v>
      </c>
      <c r="E41" s="120">
        <v>6636</v>
      </c>
      <c r="F41" s="120">
        <v>14449</v>
      </c>
      <c r="G41" s="120">
        <v>20594</v>
      </c>
      <c r="H41" s="121">
        <v>27201</v>
      </c>
      <c r="I41" s="167">
        <v>1404129</v>
      </c>
      <c r="J41" s="168">
        <v>1598198</v>
      </c>
      <c r="K41" s="168">
        <v>1917949</v>
      </c>
      <c r="L41" s="168">
        <v>4046978</v>
      </c>
      <c r="M41" s="168">
        <v>5732612</v>
      </c>
      <c r="N41" s="127">
        <v>7666753.0300000003</v>
      </c>
      <c r="O41" s="119">
        <v>36466</v>
      </c>
      <c r="P41" s="120">
        <v>32269</v>
      </c>
      <c r="Q41" s="120">
        <v>30714</v>
      </c>
      <c r="R41" s="120">
        <v>53909</v>
      </c>
      <c r="S41" s="120">
        <v>65228</v>
      </c>
      <c r="T41" s="121">
        <v>82339.940714285709</v>
      </c>
      <c r="U41" s="167">
        <v>2209265</v>
      </c>
      <c r="V41" s="168">
        <v>4596055</v>
      </c>
      <c r="W41" s="168">
        <v>6729138</v>
      </c>
      <c r="X41" s="127">
        <v>11484422.70225667</v>
      </c>
      <c r="Y41" s="169">
        <v>71</v>
      </c>
      <c r="Z41" s="170">
        <v>20627.66</v>
      </c>
      <c r="AA41" s="171">
        <v>108.9016666666667</v>
      </c>
      <c r="AB41" s="170">
        <v>874.78627000000006</v>
      </c>
      <c r="AC41" s="125">
        <v>127</v>
      </c>
      <c r="AD41" s="126">
        <v>137</v>
      </c>
      <c r="AE41" s="126">
        <v>99</v>
      </c>
      <c r="AF41" s="127">
        <v>694</v>
      </c>
      <c r="AG41" s="128">
        <v>44803</v>
      </c>
      <c r="AH41" s="129">
        <v>43974</v>
      </c>
      <c r="AI41" s="129">
        <v>28895</v>
      </c>
      <c r="AJ41" s="121">
        <v>195460.46</v>
      </c>
      <c r="AK41" s="125">
        <v>147</v>
      </c>
      <c r="AL41" s="126">
        <v>139</v>
      </c>
      <c r="AM41" s="126">
        <v>148</v>
      </c>
      <c r="AN41" s="127">
        <v>1237.650634920635</v>
      </c>
      <c r="AO41" s="128">
        <v>1741</v>
      </c>
      <c r="AP41" s="129">
        <v>1818</v>
      </c>
      <c r="AQ41" s="129">
        <v>1526</v>
      </c>
      <c r="AR41" s="121">
        <v>47509.784350000002</v>
      </c>
      <c r="AS41" s="119">
        <v>6509</v>
      </c>
      <c r="AT41" s="120">
        <v>14312</v>
      </c>
      <c r="AU41" s="120">
        <v>20495</v>
      </c>
      <c r="AV41" s="123">
        <v>26436</v>
      </c>
      <c r="AW41" s="119">
        <v>1873146</v>
      </c>
      <c r="AX41" s="120">
        <v>4003004</v>
      </c>
      <c r="AY41" s="120">
        <v>5703717</v>
      </c>
      <c r="AZ41" s="121">
        <v>7450664.9100000001</v>
      </c>
      <c r="BA41" s="122">
        <v>30566</v>
      </c>
      <c r="BB41" s="120">
        <v>53770</v>
      </c>
      <c r="BC41" s="120">
        <v>65080</v>
      </c>
      <c r="BD41" s="123">
        <v>81001.263412698419</v>
      </c>
      <c r="BE41" s="119">
        <v>2207524</v>
      </c>
      <c r="BF41" s="120">
        <v>4594237</v>
      </c>
      <c r="BG41" s="124">
        <v>6727612</v>
      </c>
      <c r="BH41" s="121">
        <v>11436038.131636666</v>
      </c>
    </row>
    <row r="42" spans="1:60" ht="16.5" thickTop="1" x14ac:dyDescent="0.25"/>
    <row r="43" spans="1:60" x14ac:dyDescent="0.25">
      <c r="A43" s="139" t="s">
        <v>316</v>
      </c>
    </row>
    <row r="44" spans="1:60" x14ac:dyDescent="0.25">
      <c r="A44" s="349" t="s">
        <v>277</v>
      </c>
    </row>
    <row r="45" spans="1:60" x14ac:dyDescent="0.25">
      <c r="A45" s="350" t="s">
        <v>65</v>
      </c>
    </row>
  </sheetData>
  <sheetProtection selectLockedCells="1" selectUnlockedCells="1"/>
  <mergeCells count="22">
    <mergeCell ref="AS4:AV4"/>
    <mergeCell ref="AW4:AZ4"/>
    <mergeCell ref="BA4:BD4"/>
    <mergeCell ref="AS3:BH3"/>
    <mergeCell ref="Y3:AB3"/>
    <mergeCell ref="BE4:BH4"/>
    <mergeCell ref="AG4:AJ4"/>
    <mergeCell ref="AK4:AN4"/>
    <mergeCell ref="AO4:AR4"/>
    <mergeCell ref="C3:X3"/>
    <mergeCell ref="AC3:AR3"/>
    <mergeCell ref="C4:H4"/>
    <mergeCell ref="I4:N4"/>
    <mergeCell ref="O4:T4"/>
    <mergeCell ref="U4:X4"/>
    <mergeCell ref="AC4:AF4"/>
    <mergeCell ref="A6:A11"/>
    <mergeCell ref="A36:A41"/>
    <mergeCell ref="A12:A17"/>
    <mergeCell ref="A18:A23"/>
    <mergeCell ref="A30:A35"/>
    <mergeCell ref="A24:A29"/>
  </mergeCells>
  <pageMargins left="0.37" right="0.2" top="0.66" bottom="1.0236220472440944" header="0.5" footer="0.78740157480314965"/>
  <pageSetup paperSize="8" scale="53" fitToWidth="2" fitToHeight="0" orientation="landscape" r:id="rId1"/>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2"/>
  <sheetViews>
    <sheetView zoomScale="86" zoomScaleNormal="86" workbookViewId="0">
      <pane xSplit="2" ySplit="5" topLeftCell="C6" activePane="bottomRight" state="frozen"/>
      <selection pane="topRight" activeCell="C1" sqref="C1"/>
      <selection pane="bottomLeft" activeCell="A8" sqref="A8"/>
      <selection pane="bottomRight" activeCell="A37" sqref="A37"/>
    </sheetView>
  </sheetViews>
  <sheetFormatPr baseColWidth="10" defaultColWidth="11.5703125" defaultRowHeight="15.75" x14ac:dyDescent="0.25"/>
  <cols>
    <col min="1" max="1" width="47.5703125" style="139" customWidth="1"/>
    <col min="2" max="2" width="47.7109375" style="11" bestFit="1" customWidth="1"/>
    <col min="3" max="5" width="10.28515625" style="10" bestFit="1" customWidth="1"/>
    <col min="6" max="7" width="8.5703125" style="10" bestFit="1" customWidth="1"/>
    <col min="8" max="8" width="8.5703125" style="13" bestFit="1" customWidth="1"/>
    <col min="9" max="13" width="11.42578125" style="10" bestFit="1" customWidth="1"/>
    <col min="14" max="14" width="11.42578125" style="12" bestFit="1" customWidth="1"/>
    <col min="15" max="17" width="10.28515625" style="10" bestFit="1" customWidth="1"/>
    <col min="18" max="19" width="8.5703125" style="10" bestFit="1" customWidth="1"/>
    <col min="20" max="20" width="8.5703125" style="12" bestFit="1" customWidth="1"/>
    <col min="21" max="23" width="11.42578125" style="10" bestFit="1" customWidth="1"/>
    <col min="24" max="24" width="11.42578125" style="12" bestFit="1" customWidth="1"/>
    <col min="25" max="25" width="14" style="10" bestFit="1" customWidth="1"/>
    <col min="26" max="26" width="17.7109375" style="10" bestFit="1" customWidth="1"/>
    <col min="27" max="27" width="15.140625" style="10" bestFit="1" customWidth="1"/>
    <col min="28" max="28" width="16.85546875" style="13" bestFit="1" customWidth="1"/>
    <col min="29" max="31" width="8.5703125" style="10" bestFit="1" customWidth="1"/>
    <col min="32" max="32" width="8.5703125" style="12" bestFit="1" customWidth="1"/>
    <col min="33" max="35" width="10.28515625" style="10" bestFit="1" customWidth="1"/>
    <col min="36" max="36" width="10.28515625" style="13" bestFit="1" customWidth="1"/>
    <col min="37" max="39" width="8.5703125" style="10" bestFit="1" customWidth="1"/>
    <col min="40" max="40" width="8.5703125" style="13" bestFit="1" customWidth="1"/>
    <col min="41" max="43" width="10.28515625" style="10" bestFit="1" customWidth="1"/>
    <col min="44" max="44" width="10.28515625" style="13" bestFit="1" customWidth="1"/>
    <col min="45" max="47" width="8.5703125" style="10" bestFit="1" customWidth="1"/>
    <col min="48" max="48" width="8.5703125" style="13" bestFit="1" customWidth="1"/>
    <col min="49" max="51" width="11.42578125" style="10" bestFit="1" customWidth="1"/>
    <col min="52" max="52" width="11.42578125" style="13" bestFit="1" customWidth="1"/>
    <col min="53" max="53" width="10.28515625" style="10" bestFit="1" customWidth="1"/>
    <col min="54" max="55" width="8.5703125" style="10" bestFit="1" customWidth="1"/>
    <col min="56" max="56" width="8.5703125" style="13" bestFit="1" customWidth="1"/>
    <col min="57" max="60" width="11.42578125" style="10" bestFit="1" customWidth="1"/>
    <col min="61" max="16384" width="11.5703125" style="10"/>
  </cols>
  <sheetData>
    <row r="1" spans="1:65" ht="18.75" x14ac:dyDescent="0.25">
      <c r="A1" s="306" t="s">
        <v>298</v>
      </c>
    </row>
    <row r="2" spans="1:65" ht="16.5" thickBot="1" x14ac:dyDescent="0.3"/>
    <row r="3" spans="1:65" s="136" customFormat="1" ht="19.5" thickBot="1" x14ac:dyDescent="0.35">
      <c r="A3" s="85"/>
      <c r="B3" s="158"/>
      <c r="C3" s="570" t="s">
        <v>0</v>
      </c>
      <c r="D3" s="571"/>
      <c r="E3" s="571"/>
      <c r="F3" s="571"/>
      <c r="G3" s="571"/>
      <c r="H3" s="571"/>
      <c r="I3" s="571"/>
      <c r="J3" s="571"/>
      <c r="K3" s="571"/>
      <c r="L3" s="571"/>
      <c r="M3" s="571"/>
      <c r="N3" s="571"/>
      <c r="O3" s="571"/>
      <c r="P3" s="571"/>
      <c r="Q3" s="571"/>
      <c r="R3" s="571"/>
      <c r="S3" s="571"/>
      <c r="T3" s="571"/>
      <c r="U3" s="571"/>
      <c r="V3" s="571"/>
      <c r="W3" s="571"/>
      <c r="X3" s="575"/>
      <c r="Y3" s="570" t="s">
        <v>60</v>
      </c>
      <c r="Z3" s="571"/>
      <c r="AA3" s="571"/>
      <c r="AB3" s="575"/>
      <c r="AC3" s="600" t="s">
        <v>1</v>
      </c>
      <c r="AD3" s="601"/>
      <c r="AE3" s="601"/>
      <c r="AF3" s="601"/>
      <c r="AG3" s="601"/>
      <c r="AH3" s="601"/>
      <c r="AI3" s="601"/>
      <c r="AJ3" s="601"/>
      <c r="AK3" s="601"/>
      <c r="AL3" s="601"/>
      <c r="AM3" s="601"/>
      <c r="AN3" s="601"/>
      <c r="AO3" s="601"/>
      <c r="AP3" s="601"/>
      <c r="AQ3" s="601"/>
      <c r="AR3" s="602"/>
      <c r="AS3" s="603" t="s">
        <v>2</v>
      </c>
      <c r="AT3" s="604"/>
      <c r="AU3" s="604"/>
      <c r="AV3" s="604"/>
      <c r="AW3" s="604"/>
      <c r="AX3" s="604"/>
      <c r="AY3" s="604"/>
      <c r="AZ3" s="604"/>
      <c r="BA3" s="604"/>
      <c r="BB3" s="604"/>
      <c r="BC3" s="604"/>
      <c r="BD3" s="604"/>
      <c r="BE3" s="604"/>
      <c r="BF3" s="604"/>
      <c r="BG3" s="604"/>
      <c r="BH3" s="605"/>
    </row>
    <row r="4" spans="1:65" s="84" customFormat="1" ht="48" thickBot="1" x14ac:dyDescent="0.3">
      <c r="A4" s="85"/>
      <c r="B4" s="130"/>
      <c r="C4" s="587" t="s">
        <v>3</v>
      </c>
      <c r="D4" s="588"/>
      <c r="E4" s="588"/>
      <c r="F4" s="588"/>
      <c r="G4" s="588"/>
      <c r="H4" s="589"/>
      <c r="I4" s="588" t="s">
        <v>4</v>
      </c>
      <c r="J4" s="588"/>
      <c r="K4" s="588"/>
      <c r="L4" s="588"/>
      <c r="M4" s="588"/>
      <c r="N4" s="588"/>
      <c r="O4" s="574" t="s">
        <v>296</v>
      </c>
      <c r="P4" s="572"/>
      <c r="Q4" s="572"/>
      <c r="R4" s="572"/>
      <c r="S4" s="572"/>
      <c r="T4" s="573"/>
      <c r="U4" s="574" t="s">
        <v>5</v>
      </c>
      <c r="V4" s="572"/>
      <c r="W4" s="572"/>
      <c r="X4" s="573"/>
      <c r="Y4" s="131" t="s">
        <v>3</v>
      </c>
      <c r="Z4" s="132" t="s">
        <v>4</v>
      </c>
      <c r="AA4" s="174" t="s">
        <v>315</v>
      </c>
      <c r="AB4" s="132" t="s">
        <v>5</v>
      </c>
      <c r="AC4" s="574" t="s">
        <v>3</v>
      </c>
      <c r="AD4" s="572"/>
      <c r="AE4" s="572"/>
      <c r="AF4" s="573"/>
      <c r="AG4" s="572" t="s">
        <v>4</v>
      </c>
      <c r="AH4" s="572"/>
      <c r="AI4" s="572"/>
      <c r="AJ4" s="572"/>
      <c r="AK4" s="564" t="s">
        <v>296</v>
      </c>
      <c r="AL4" s="565"/>
      <c r="AM4" s="565"/>
      <c r="AN4" s="566"/>
      <c r="AO4" s="564" t="s">
        <v>5</v>
      </c>
      <c r="AP4" s="565"/>
      <c r="AQ4" s="565"/>
      <c r="AR4" s="566"/>
      <c r="AS4" s="574" t="s">
        <v>3</v>
      </c>
      <c r="AT4" s="572"/>
      <c r="AU4" s="572"/>
      <c r="AV4" s="572"/>
      <c r="AW4" s="574" t="s">
        <v>4</v>
      </c>
      <c r="AX4" s="572"/>
      <c r="AY4" s="572"/>
      <c r="AZ4" s="573"/>
      <c r="BA4" s="572" t="s">
        <v>296</v>
      </c>
      <c r="BB4" s="572"/>
      <c r="BC4" s="572"/>
      <c r="BD4" s="572"/>
      <c r="BE4" s="584" t="s">
        <v>5</v>
      </c>
      <c r="BF4" s="585"/>
      <c r="BG4" s="585"/>
      <c r="BH4" s="586"/>
    </row>
    <row r="5" spans="1:65" s="99" customFormat="1" ht="31.5" x14ac:dyDescent="0.2">
      <c r="A5" s="460" t="s">
        <v>6</v>
      </c>
      <c r="B5" s="135" t="s">
        <v>37</v>
      </c>
      <c r="C5" s="185">
        <v>1970</v>
      </c>
      <c r="D5" s="184">
        <v>1979</v>
      </c>
      <c r="E5" s="184">
        <v>1988</v>
      </c>
      <c r="F5" s="184">
        <v>2000</v>
      </c>
      <c r="G5" s="184">
        <v>2010</v>
      </c>
      <c r="H5" s="145">
        <v>2020</v>
      </c>
      <c r="I5" s="183">
        <v>1970</v>
      </c>
      <c r="J5" s="184">
        <v>1979</v>
      </c>
      <c r="K5" s="184">
        <v>1988</v>
      </c>
      <c r="L5" s="184">
        <v>2000</v>
      </c>
      <c r="M5" s="184">
        <v>2010</v>
      </c>
      <c r="N5" s="152">
        <v>2020</v>
      </c>
      <c r="O5" s="143">
        <v>1970</v>
      </c>
      <c r="P5" s="144">
        <v>1979</v>
      </c>
      <c r="Q5" s="144">
        <v>1988</v>
      </c>
      <c r="R5" s="144">
        <v>2000</v>
      </c>
      <c r="S5" s="144">
        <v>2010</v>
      </c>
      <c r="T5" s="145" t="s">
        <v>313</v>
      </c>
      <c r="U5" s="151">
        <v>1988</v>
      </c>
      <c r="V5" s="144">
        <v>2000</v>
      </c>
      <c r="W5" s="144">
        <v>2010</v>
      </c>
      <c r="X5" s="152">
        <v>2020</v>
      </c>
      <c r="Y5" s="180">
        <v>2020</v>
      </c>
      <c r="Z5" s="298">
        <v>2020</v>
      </c>
      <c r="AA5" s="294" t="s">
        <v>313</v>
      </c>
      <c r="AB5" s="181">
        <v>2020</v>
      </c>
      <c r="AC5" s="299">
        <v>1988</v>
      </c>
      <c r="AD5" s="151">
        <v>2000</v>
      </c>
      <c r="AE5" s="144">
        <v>2010</v>
      </c>
      <c r="AF5" s="145">
        <v>2020</v>
      </c>
      <c r="AG5" s="151">
        <v>1988</v>
      </c>
      <c r="AH5" s="144">
        <v>2000</v>
      </c>
      <c r="AI5" s="144">
        <v>2010</v>
      </c>
      <c r="AJ5" s="152">
        <v>2020</v>
      </c>
      <c r="AK5" s="143">
        <v>1988</v>
      </c>
      <c r="AL5" s="144">
        <v>2000</v>
      </c>
      <c r="AM5" s="144">
        <v>2010</v>
      </c>
      <c r="AN5" s="145" t="s">
        <v>313</v>
      </c>
      <c r="AO5" s="183">
        <v>1988</v>
      </c>
      <c r="AP5" s="184">
        <v>2000</v>
      </c>
      <c r="AQ5" s="184">
        <v>2010</v>
      </c>
      <c r="AR5" s="152">
        <v>2020</v>
      </c>
      <c r="AS5" s="185">
        <v>1988</v>
      </c>
      <c r="AT5" s="184">
        <v>2000</v>
      </c>
      <c r="AU5" s="184">
        <v>2010</v>
      </c>
      <c r="AV5" s="152">
        <v>2020</v>
      </c>
      <c r="AW5" s="185">
        <v>1988</v>
      </c>
      <c r="AX5" s="184">
        <v>2000</v>
      </c>
      <c r="AY5" s="184">
        <v>2010</v>
      </c>
      <c r="AZ5" s="145">
        <v>2020</v>
      </c>
      <c r="BA5" s="183">
        <v>1988</v>
      </c>
      <c r="BB5" s="184">
        <v>2000</v>
      </c>
      <c r="BC5" s="184">
        <v>2010</v>
      </c>
      <c r="BD5" s="152" t="s">
        <v>313</v>
      </c>
      <c r="BE5" s="185">
        <v>1988</v>
      </c>
      <c r="BF5" s="184">
        <v>2000</v>
      </c>
      <c r="BG5" s="152">
        <v>2010</v>
      </c>
      <c r="BH5" s="145">
        <v>2020</v>
      </c>
    </row>
    <row r="6" spans="1:65" ht="15" customHeight="1" x14ac:dyDescent="0.25">
      <c r="A6" s="606" t="s">
        <v>15</v>
      </c>
      <c r="B6" s="18" t="s">
        <v>9</v>
      </c>
      <c r="C6" s="186">
        <v>150921</v>
      </c>
      <c r="D6" s="187">
        <v>118561</v>
      </c>
      <c r="E6" s="187">
        <v>92545</v>
      </c>
      <c r="F6" s="187">
        <v>51219</v>
      </c>
      <c r="G6" s="187">
        <v>34447</v>
      </c>
      <c r="H6" s="188">
        <v>26347</v>
      </c>
      <c r="I6" s="189">
        <v>1932026</v>
      </c>
      <c r="J6" s="187">
        <v>1875524</v>
      </c>
      <c r="K6" s="187">
        <v>1757127</v>
      </c>
      <c r="L6" s="187">
        <v>1701566</v>
      </c>
      <c r="M6" s="187">
        <v>1638229</v>
      </c>
      <c r="N6" s="190">
        <v>1624251.77</v>
      </c>
      <c r="O6" s="191">
        <v>224260</v>
      </c>
      <c r="P6" s="192">
        <v>175224</v>
      </c>
      <c r="Q6" s="192">
        <v>132054</v>
      </c>
      <c r="R6" s="192">
        <v>75894</v>
      </c>
      <c r="S6" s="192">
        <v>58183</v>
      </c>
      <c r="T6" s="188">
        <v>51397.553968253967</v>
      </c>
      <c r="U6" s="193">
        <v>6578675</v>
      </c>
      <c r="V6" s="192">
        <v>6600653</v>
      </c>
      <c r="W6" s="192">
        <v>6196565</v>
      </c>
      <c r="X6" s="194">
        <v>7481241.2101399992</v>
      </c>
      <c r="Y6" s="165">
        <v>4681</v>
      </c>
      <c r="Z6" s="109">
        <v>59466.97</v>
      </c>
      <c r="AA6" s="110">
        <v>3120.7256349206355</v>
      </c>
      <c r="AB6" s="109">
        <v>42408.681705555558</v>
      </c>
      <c r="AC6" s="191">
        <v>36424</v>
      </c>
      <c r="AD6" s="192">
        <v>16373</v>
      </c>
      <c r="AE6" s="201">
        <v>8534</v>
      </c>
      <c r="AF6" s="202">
        <v>4739</v>
      </c>
      <c r="AG6" s="193">
        <v>257951</v>
      </c>
      <c r="AH6" s="192">
        <v>109185</v>
      </c>
      <c r="AI6" s="192">
        <v>86904</v>
      </c>
      <c r="AJ6" s="190">
        <v>192406.33</v>
      </c>
      <c r="AK6" s="191">
        <v>24371</v>
      </c>
      <c r="AL6" s="192">
        <v>7340</v>
      </c>
      <c r="AM6" s="192">
        <v>4662</v>
      </c>
      <c r="AN6" s="188">
        <v>5724.0487301587291</v>
      </c>
      <c r="AO6" s="189">
        <v>266292</v>
      </c>
      <c r="AP6" s="187">
        <v>98278</v>
      </c>
      <c r="AQ6" s="187">
        <v>64574</v>
      </c>
      <c r="AR6" s="190">
        <v>268423.79773111106</v>
      </c>
      <c r="AS6" s="186">
        <v>56121</v>
      </c>
      <c r="AT6" s="187">
        <v>34846</v>
      </c>
      <c r="AU6" s="187">
        <v>25913</v>
      </c>
      <c r="AV6" s="190">
        <v>16927</v>
      </c>
      <c r="AW6" s="186">
        <v>1499175</v>
      </c>
      <c r="AX6" s="187">
        <v>1592380</v>
      </c>
      <c r="AY6" s="187">
        <v>1551324</v>
      </c>
      <c r="AZ6" s="188">
        <v>1372378.4699999997</v>
      </c>
      <c r="BA6" s="189">
        <v>107682</v>
      </c>
      <c r="BB6" s="187">
        <v>68554</v>
      </c>
      <c r="BC6" s="187">
        <v>53522</v>
      </c>
      <c r="BD6" s="190">
        <v>42552.779603174611</v>
      </c>
      <c r="BE6" s="186">
        <v>6312382</v>
      </c>
      <c r="BF6" s="187">
        <v>6502375</v>
      </c>
      <c r="BG6" s="197">
        <v>6131992</v>
      </c>
      <c r="BH6" s="188">
        <v>7170408.7307033334</v>
      </c>
      <c r="BI6" s="198"/>
      <c r="BJ6" s="198"/>
      <c r="BK6" s="198"/>
      <c r="BL6" s="198"/>
      <c r="BM6" s="198"/>
    </row>
    <row r="7" spans="1:65" ht="15" customHeight="1" x14ac:dyDescent="0.25">
      <c r="A7" s="606"/>
      <c r="B7" s="20" t="s">
        <v>38</v>
      </c>
      <c r="C7" s="186">
        <v>29125</v>
      </c>
      <c r="D7" s="187">
        <v>18768</v>
      </c>
      <c r="E7" s="187">
        <v>22736</v>
      </c>
      <c r="F7" s="187">
        <v>15755</v>
      </c>
      <c r="G7" s="187">
        <v>6025</v>
      </c>
      <c r="H7" s="199">
        <v>4804</v>
      </c>
      <c r="I7" s="189">
        <v>510474</v>
      </c>
      <c r="J7" s="187">
        <v>360949</v>
      </c>
      <c r="K7" s="187">
        <v>507794</v>
      </c>
      <c r="L7" s="187">
        <v>719583</v>
      </c>
      <c r="M7" s="187">
        <v>373933</v>
      </c>
      <c r="N7" s="197">
        <v>344259.59</v>
      </c>
      <c r="O7" s="191">
        <v>46577</v>
      </c>
      <c r="P7" s="192">
        <v>29158</v>
      </c>
      <c r="Q7" s="192">
        <v>34881</v>
      </c>
      <c r="R7" s="192">
        <v>28841</v>
      </c>
      <c r="S7" s="192">
        <v>12046</v>
      </c>
      <c r="T7" s="199">
        <v>10905.816904761899</v>
      </c>
      <c r="U7" s="193">
        <v>2395686</v>
      </c>
      <c r="V7" s="192">
        <v>2790451</v>
      </c>
      <c r="W7" s="192">
        <v>1332736</v>
      </c>
      <c r="X7" s="187">
        <v>1663345.0958288889</v>
      </c>
      <c r="Y7" s="200">
        <v>564</v>
      </c>
      <c r="Z7" s="115">
        <v>7140.13</v>
      </c>
      <c r="AA7" s="116">
        <v>513.7843650793651</v>
      </c>
      <c r="AB7" s="115">
        <v>6150.6008155555555</v>
      </c>
      <c r="AC7" s="191">
        <v>5376</v>
      </c>
      <c r="AD7" s="192">
        <v>2429</v>
      </c>
      <c r="AE7" s="201">
        <v>868</v>
      </c>
      <c r="AF7" s="203">
        <v>754</v>
      </c>
      <c r="AG7" s="193">
        <v>39904</v>
      </c>
      <c r="AH7" s="192">
        <v>20255</v>
      </c>
      <c r="AI7" s="192">
        <v>9832</v>
      </c>
      <c r="AJ7" s="204">
        <v>25810.02</v>
      </c>
      <c r="AK7" s="191">
        <v>3166</v>
      </c>
      <c r="AL7" s="192">
        <v>1155</v>
      </c>
      <c r="AM7" s="192">
        <v>614</v>
      </c>
      <c r="AN7" s="203">
        <v>995.99444444444441</v>
      </c>
      <c r="AO7" s="189">
        <v>39547</v>
      </c>
      <c r="AP7" s="187">
        <v>18273</v>
      </c>
      <c r="AQ7" s="187">
        <v>8282</v>
      </c>
      <c r="AR7" s="197">
        <v>42399.704380000003</v>
      </c>
      <c r="AS7" s="186">
        <v>17360</v>
      </c>
      <c r="AT7" s="187">
        <v>13326</v>
      </c>
      <c r="AU7" s="187">
        <v>5157</v>
      </c>
      <c r="AV7" s="197">
        <v>3486</v>
      </c>
      <c r="AW7" s="186">
        <v>467890</v>
      </c>
      <c r="AX7" s="187">
        <v>699328</v>
      </c>
      <c r="AY7" s="187">
        <v>364101</v>
      </c>
      <c r="AZ7" s="199">
        <v>311309.44</v>
      </c>
      <c r="BA7" s="189">
        <v>31715</v>
      </c>
      <c r="BB7" s="187">
        <v>27686</v>
      </c>
      <c r="BC7" s="187">
        <v>11432</v>
      </c>
      <c r="BD7" s="197">
        <v>9396.0380952380947</v>
      </c>
      <c r="BE7" s="186">
        <v>2356139</v>
      </c>
      <c r="BF7" s="187">
        <v>2772178</v>
      </c>
      <c r="BG7" s="197">
        <v>1324454</v>
      </c>
      <c r="BH7" s="199">
        <v>1614794.7906333331</v>
      </c>
      <c r="BI7" s="198"/>
      <c r="BJ7" s="198"/>
      <c r="BK7" s="198"/>
      <c r="BL7" s="198"/>
      <c r="BM7" s="198"/>
    </row>
    <row r="8" spans="1:65" ht="15" customHeight="1" x14ac:dyDescent="0.25">
      <c r="A8" s="606"/>
      <c r="B8" s="18" t="s">
        <v>39</v>
      </c>
      <c r="C8" s="186">
        <v>46955</v>
      </c>
      <c r="D8" s="187">
        <v>30539</v>
      </c>
      <c r="E8" s="187">
        <v>16777</v>
      </c>
      <c r="F8" s="187">
        <v>15150</v>
      </c>
      <c r="G8" s="187">
        <v>11949</v>
      </c>
      <c r="H8" s="199">
        <v>6149</v>
      </c>
      <c r="I8" s="189">
        <v>712395</v>
      </c>
      <c r="J8" s="187">
        <v>592741</v>
      </c>
      <c r="K8" s="187">
        <v>361370</v>
      </c>
      <c r="L8" s="187">
        <v>535903</v>
      </c>
      <c r="M8" s="187">
        <v>648839</v>
      </c>
      <c r="N8" s="197">
        <v>430179.49</v>
      </c>
      <c r="O8" s="191">
        <v>74958</v>
      </c>
      <c r="P8" s="192">
        <v>48860</v>
      </c>
      <c r="Q8" s="192">
        <v>25193</v>
      </c>
      <c r="R8" s="192">
        <v>24126</v>
      </c>
      <c r="S8" s="192">
        <v>22051</v>
      </c>
      <c r="T8" s="199">
        <v>13126.24055555556</v>
      </c>
      <c r="U8" s="193">
        <v>1470281</v>
      </c>
      <c r="V8" s="192">
        <v>2276896</v>
      </c>
      <c r="W8" s="192">
        <v>2499002</v>
      </c>
      <c r="X8" s="187">
        <v>2030983.016578889</v>
      </c>
      <c r="Y8" s="200">
        <v>832</v>
      </c>
      <c r="Z8" s="115">
        <v>9790.02</v>
      </c>
      <c r="AA8" s="116">
        <v>661.15015873015875</v>
      </c>
      <c r="AB8" s="115">
        <v>8319.1314011111117</v>
      </c>
      <c r="AC8" s="191">
        <v>5476</v>
      </c>
      <c r="AD8" s="192">
        <v>3651</v>
      </c>
      <c r="AE8" s="201">
        <v>1823</v>
      </c>
      <c r="AF8" s="203">
        <v>992</v>
      </c>
      <c r="AG8" s="193">
        <v>35197</v>
      </c>
      <c r="AH8" s="192">
        <v>30168</v>
      </c>
      <c r="AI8" s="192">
        <v>21958</v>
      </c>
      <c r="AJ8" s="204">
        <v>38827.86</v>
      </c>
      <c r="AK8" s="191">
        <v>3149</v>
      </c>
      <c r="AL8" s="192">
        <v>1820</v>
      </c>
      <c r="AM8" s="192">
        <v>1032</v>
      </c>
      <c r="AN8" s="203">
        <v>1253.86373015873</v>
      </c>
      <c r="AO8" s="189">
        <v>38076</v>
      </c>
      <c r="AP8" s="187">
        <v>26290</v>
      </c>
      <c r="AQ8" s="187">
        <v>16252</v>
      </c>
      <c r="AR8" s="197">
        <v>56677.655058888893</v>
      </c>
      <c r="AS8" s="186">
        <v>11301</v>
      </c>
      <c r="AT8" s="187">
        <v>11499</v>
      </c>
      <c r="AU8" s="187">
        <v>10126</v>
      </c>
      <c r="AV8" s="197">
        <v>4325</v>
      </c>
      <c r="AW8" s="186">
        <v>326173</v>
      </c>
      <c r="AX8" s="187">
        <v>505735</v>
      </c>
      <c r="AY8" s="187">
        <v>626882</v>
      </c>
      <c r="AZ8" s="199">
        <v>381561.61</v>
      </c>
      <c r="BA8" s="189">
        <v>22044</v>
      </c>
      <c r="BB8" s="187">
        <v>22306</v>
      </c>
      <c r="BC8" s="187">
        <v>21019</v>
      </c>
      <c r="BD8" s="197">
        <v>11211.226666666667</v>
      </c>
      <c r="BE8" s="186">
        <v>1432205</v>
      </c>
      <c r="BF8" s="187">
        <v>2250606</v>
      </c>
      <c r="BG8" s="197">
        <v>2482751</v>
      </c>
      <c r="BH8" s="199">
        <v>1965986.2301188889</v>
      </c>
      <c r="BI8" s="198"/>
      <c r="BJ8" s="198"/>
      <c r="BK8" s="198"/>
      <c r="BL8" s="198"/>
      <c r="BM8" s="198"/>
    </row>
    <row r="9" spans="1:65" ht="15" customHeight="1" x14ac:dyDescent="0.25">
      <c r="A9" s="606"/>
      <c r="B9" s="20" t="s">
        <v>40</v>
      </c>
      <c r="C9" s="186">
        <v>36108</v>
      </c>
      <c r="D9" s="187">
        <v>45628</v>
      </c>
      <c r="E9" s="187">
        <v>32553</v>
      </c>
      <c r="F9" s="187">
        <v>13317</v>
      </c>
      <c r="G9" s="187">
        <v>12370</v>
      </c>
      <c r="H9" s="199">
        <v>10616</v>
      </c>
      <c r="I9" s="189">
        <v>431673</v>
      </c>
      <c r="J9" s="187">
        <v>725410</v>
      </c>
      <c r="K9" s="187">
        <v>655355</v>
      </c>
      <c r="L9" s="187">
        <v>387365</v>
      </c>
      <c r="M9" s="187">
        <v>537265</v>
      </c>
      <c r="N9" s="197">
        <v>654108.15</v>
      </c>
      <c r="O9" s="191">
        <v>56453</v>
      </c>
      <c r="P9" s="192">
        <v>73424</v>
      </c>
      <c r="Q9" s="192">
        <v>51855</v>
      </c>
      <c r="R9" s="192">
        <v>19314</v>
      </c>
      <c r="S9" s="192">
        <v>20972</v>
      </c>
      <c r="T9" s="199">
        <v>20768.463809523812</v>
      </c>
      <c r="U9" s="193">
        <v>2182226</v>
      </c>
      <c r="V9" s="192">
        <v>1389417</v>
      </c>
      <c r="W9" s="192">
        <v>2137058</v>
      </c>
      <c r="X9" s="187">
        <v>3027586.3985133329</v>
      </c>
      <c r="Y9" s="200">
        <v>1485</v>
      </c>
      <c r="Z9" s="115">
        <v>21316.23</v>
      </c>
      <c r="AA9" s="116">
        <v>949.32230158730158</v>
      </c>
      <c r="AB9" s="115">
        <v>14756.125679999999</v>
      </c>
      <c r="AC9" s="191">
        <v>10989</v>
      </c>
      <c r="AD9" s="192">
        <v>4343</v>
      </c>
      <c r="AE9" s="201">
        <v>2950</v>
      </c>
      <c r="AF9" s="203">
        <v>1860</v>
      </c>
      <c r="AG9" s="193">
        <v>85304</v>
      </c>
      <c r="AH9" s="192">
        <v>34634</v>
      </c>
      <c r="AI9" s="192">
        <v>35042</v>
      </c>
      <c r="AJ9" s="204">
        <v>78814.11</v>
      </c>
      <c r="AK9" s="191">
        <v>8853</v>
      </c>
      <c r="AL9" s="192">
        <v>2346</v>
      </c>
      <c r="AM9" s="192">
        <v>1888</v>
      </c>
      <c r="AN9" s="203">
        <v>2222.2596031746029</v>
      </c>
      <c r="AO9" s="189">
        <v>97771</v>
      </c>
      <c r="AP9" s="187">
        <v>30478</v>
      </c>
      <c r="AQ9" s="187">
        <v>25040</v>
      </c>
      <c r="AR9" s="197">
        <v>107844.51252444441</v>
      </c>
      <c r="AS9" s="186">
        <v>21564</v>
      </c>
      <c r="AT9" s="187">
        <v>8974</v>
      </c>
      <c r="AU9" s="187">
        <v>9420</v>
      </c>
      <c r="AV9" s="197">
        <v>7271</v>
      </c>
      <c r="AW9" s="186">
        <v>570052</v>
      </c>
      <c r="AX9" s="187">
        <v>352731</v>
      </c>
      <c r="AY9" s="187">
        <v>502223</v>
      </c>
      <c r="AZ9" s="199">
        <v>553977.81000000006</v>
      </c>
      <c r="BA9" s="189">
        <v>43002</v>
      </c>
      <c r="BB9" s="187">
        <v>16969</v>
      </c>
      <c r="BC9" s="187">
        <v>19084</v>
      </c>
      <c r="BD9" s="197">
        <v>17596.881904761911</v>
      </c>
      <c r="BE9" s="186">
        <v>2084455</v>
      </c>
      <c r="BF9" s="187">
        <v>1358940</v>
      </c>
      <c r="BG9" s="197">
        <v>2112018</v>
      </c>
      <c r="BH9" s="199">
        <v>2904985.7603088883</v>
      </c>
      <c r="BI9" s="198"/>
      <c r="BJ9" s="198"/>
      <c r="BK9" s="198"/>
      <c r="BL9" s="198"/>
      <c r="BM9" s="198"/>
    </row>
    <row r="10" spans="1:65" ht="15" customHeight="1" x14ac:dyDescent="0.25">
      <c r="A10" s="606"/>
      <c r="B10" s="18" t="s">
        <v>41</v>
      </c>
      <c r="C10" s="186">
        <v>38733</v>
      </c>
      <c r="D10" s="187">
        <v>23626</v>
      </c>
      <c r="E10" s="187">
        <v>20479</v>
      </c>
      <c r="F10" s="187">
        <v>6997</v>
      </c>
      <c r="G10" s="187">
        <v>4103</v>
      </c>
      <c r="H10" s="199">
        <v>4778</v>
      </c>
      <c r="I10" s="189">
        <v>277483</v>
      </c>
      <c r="J10" s="187">
        <v>196424</v>
      </c>
      <c r="K10" s="187">
        <v>232607</v>
      </c>
      <c r="L10" s="187">
        <v>58715</v>
      </c>
      <c r="M10" s="187">
        <v>78192</v>
      </c>
      <c r="N10" s="197">
        <v>195704.54</v>
      </c>
      <c r="O10" s="191">
        <v>46273</v>
      </c>
      <c r="P10" s="192">
        <v>23782</v>
      </c>
      <c r="Q10" s="192">
        <v>20124</v>
      </c>
      <c r="R10" s="192">
        <v>3613</v>
      </c>
      <c r="S10" s="192">
        <v>3114</v>
      </c>
      <c r="T10" s="199">
        <v>6597.0326984126987</v>
      </c>
      <c r="U10" s="193">
        <v>530481</v>
      </c>
      <c r="V10" s="192">
        <v>143889</v>
      </c>
      <c r="W10" s="192">
        <v>227769</v>
      </c>
      <c r="X10" s="187">
        <v>759326.69921888888</v>
      </c>
      <c r="Y10" s="200">
        <v>1800</v>
      </c>
      <c r="Z10" s="205">
        <v>21220.59</v>
      </c>
      <c r="AA10" s="206">
        <v>996.46880952380957</v>
      </c>
      <c r="AB10" s="115">
        <v>13182.82380888889</v>
      </c>
      <c r="AC10" s="191">
        <v>14583</v>
      </c>
      <c r="AD10" s="192">
        <v>5950</v>
      </c>
      <c r="AE10" s="201">
        <v>2893</v>
      </c>
      <c r="AF10" s="203">
        <v>1133</v>
      </c>
      <c r="AG10" s="193">
        <v>97547</v>
      </c>
      <c r="AH10" s="192">
        <v>24129</v>
      </c>
      <c r="AI10" s="192">
        <v>20073</v>
      </c>
      <c r="AJ10" s="204">
        <v>48954.34</v>
      </c>
      <c r="AK10" s="191">
        <v>9203</v>
      </c>
      <c r="AL10" s="192">
        <v>2020</v>
      </c>
      <c r="AM10" s="192">
        <v>1128</v>
      </c>
      <c r="AN10" s="203">
        <v>1251.930952380952</v>
      </c>
      <c r="AO10" s="189">
        <v>90898</v>
      </c>
      <c r="AP10" s="187">
        <v>23238</v>
      </c>
      <c r="AQ10" s="187">
        <v>15000</v>
      </c>
      <c r="AR10" s="197">
        <v>61501.925767777779</v>
      </c>
      <c r="AS10" s="186">
        <v>5896</v>
      </c>
      <c r="AT10" s="187">
        <v>1047</v>
      </c>
      <c r="AU10" s="187">
        <v>1210</v>
      </c>
      <c r="AV10" s="197">
        <v>1845</v>
      </c>
      <c r="AW10" s="186">
        <v>135060</v>
      </c>
      <c r="AX10" s="187">
        <v>34586</v>
      </c>
      <c r="AY10" s="187">
        <v>58119</v>
      </c>
      <c r="AZ10" s="199">
        <v>125529.60999999999</v>
      </c>
      <c r="BA10" s="189">
        <v>10922</v>
      </c>
      <c r="BB10" s="187">
        <v>1593</v>
      </c>
      <c r="BC10" s="187">
        <v>1986</v>
      </c>
      <c r="BD10" s="197">
        <v>4348.6329365079373</v>
      </c>
      <c r="BE10" s="186">
        <v>439583</v>
      </c>
      <c r="BF10" s="187">
        <v>120651</v>
      </c>
      <c r="BG10" s="197">
        <v>212769</v>
      </c>
      <c r="BH10" s="199">
        <v>684641.94964222214</v>
      </c>
      <c r="BI10" s="198"/>
      <c r="BJ10" s="198"/>
      <c r="BK10" s="198"/>
      <c r="BL10" s="198"/>
      <c r="BM10" s="198"/>
    </row>
    <row r="11" spans="1:65" ht="15" customHeight="1" x14ac:dyDescent="0.25">
      <c r="A11" s="609" t="s">
        <v>16</v>
      </c>
      <c r="B11" s="20" t="s">
        <v>9</v>
      </c>
      <c r="C11" s="186">
        <v>39998</v>
      </c>
      <c r="D11" s="187">
        <v>30677</v>
      </c>
      <c r="E11" s="187">
        <v>23605</v>
      </c>
      <c r="F11" s="187">
        <v>13400</v>
      </c>
      <c r="G11" s="187">
        <v>9472</v>
      </c>
      <c r="H11" s="188">
        <v>7316</v>
      </c>
      <c r="I11" s="189">
        <v>505018</v>
      </c>
      <c r="J11" s="187">
        <v>491146</v>
      </c>
      <c r="K11" s="187">
        <v>460960</v>
      </c>
      <c r="L11" s="187">
        <v>453464</v>
      </c>
      <c r="M11" s="187">
        <v>438314</v>
      </c>
      <c r="N11" s="190">
        <v>433338</v>
      </c>
      <c r="O11" s="191">
        <v>57929</v>
      </c>
      <c r="P11" s="192">
        <v>46326</v>
      </c>
      <c r="Q11" s="192">
        <v>34756</v>
      </c>
      <c r="R11" s="192">
        <v>20741</v>
      </c>
      <c r="S11" s="192">
        <v>16227</v>
      </c>
      <c r="T11" s="188">
        <v>13792.802619047619</v>
      </c>
      <c r="U11" s="193">
        <v>1861893</v>
      </c>
      <c r="V11" s="192">
        <v>1942949</v>
      </c>
      <c r="W11" s="192">
        <v>1851928</v>
      </c>
      <c r="X11" s="194">
        <v>2187046.0201611109</v>
      </c>
      <c r="Y11" s="165">
        <v>1134</v>
      </c>
      <c r="Z11" s="207">
        <v>14239.17</v>
      </c>
      <c r="AA11" s="208">
        <v>796.74912698412709</v>
      </c>
      <c r="AB11" s="109">
        <v>10441.87557888889</v>
      </c>
      <c r="AC11" s="191">
        <v>8881</v>
      </c>
      <c r="AD11" s="192">
        <v>3854</v>
      </c>
      <c r="AE11" s="192">
        <v>2093</v>
      </c>
      <c r="AF11" s="209">
        <v>1311</v>
      </c>
      <c r="AG11" s="193">
        <v>63110</v>
      </c>
      <c r="AH11" s="192">
        <v>25784</v>
      </c>
      <c r="AI11" s="192">
        <v>21430</v>
      </c>
      <c r="AJ11" s="210">
        <v>53135.34</v>
      </c>
      <c r="AK11" s="191">
        <v>5883</v>
      </c>
      <c r="AL11" s="192">
        <v>1854</v>
      </c>
      <c r="AM11" s="192">
        <v>1264</v>
      </c>
      <c r="AN11" s="209">
        <v>1489.4727777777778</v>
      </c>
      <c r="AO11" s="189">
        <v>65241</v>
      </c>
      <c r="AP11" s="187">
        <v>24027</v>
      </c>
      <c r="AQ11" s="187">
        <v>16592</v>
      </c>
      <c r="AR11" s="210">
        <v>73269.259090000007</v>
      </c>
      <c r="AS11" s="186">
        <v>14724</v>
      </c>
      <c r="AT11" s="187">
        <v>9546</v>
      </c>
      <c r="AU11" s="187">
        <v>7379</v>
      </c>
      <c r="AV11" s="190">
        <v>4871</v>
      </c>
      <c r="AW11" s="186">
        <v>397850</v>
      </c>
      <c r="AX11" s="187">
        <v>427680</v>
      </c>
      <c r="AY11" s="187">
        <v>416884</v>
      </c>
      <c r="AZ11" s="188">
        <v>365963.78</v>
      </c>
      <c r="BA11" s="189">
        <v>28874</v>
      </c>
      <c r="BB11" s="187">
        <v>18888</v>
      </c>
      <c r="BC11" s="187">
        <v>14963</v>
      </c>
      <c r="BD11" s="190">
        <v>11506.580714285716</v>
      </c>
      <c r="BE11" s="186">
        <v>1796652</v>
      </c>
      <c r="BF11" s="187">
        <v>1918922</v>
      </c>
      <c r="BG11" s="197">
        <v>1835336</v>
      </c>
      <c r="BH11" s="188">
        <v>2103334.8854922224</v>
      </c>
      <c r="BI11" s="198"/>
      <c r="BJ11" s="198"/>
      <c r="BK11" s="198"/>
      <c r="BL11" s="198"/>
      <c r="BM11" s="198"/>
    </row>
    <row r="12" spans="1:65" ht="15" customHeight="1" x14ac:dyDescent="0.25">
      <c r="A12" s="609"/>
      <c r="B12" s="18" t="s">
        <v>38</v>
      </c>
      <c r="C12" s="186">
        <v>7853</v>
      </c>
      <c r="D12" s="187">
        <v>5042</v>
      </c>
      <c r="E12" s="187">
        <v>6054</v>
      </c>
      <c r="F12" s="187">
        <v>4325</v>
      </c>
      <c r="G12" s="187">
        <v>1703</v>
      </c>
      <c r="H12" s="199">
        <v>1311</v>
      </c>
      <c r="I12" s="189">
        <v>137772</v>
      </c>
      <c r="J12" s="187">
        <v>95222</v>
      </c>
      <c r="K12" s="187">
        <v>137702</v>
      </c>
      <c r="L12" s="187">
        <v>195632</v>
      </c>
      <c r="M12" s="187">
        <v>97357</v>
      </c>
      <c r="N12" s="197">
        <v>90119</v>
      </c>
      <c r="O12" s="191">
        <v>12374</v>
      </c>
      <c r="P12" s="192">
        <v>8114</v>
      </c>
      <c r="Q12" s="192">
        <v>9738</v>
      </c>
      <c r="R12" s="192">
        <v>8059</v>
      </c>
      <c r="S12" s="192">
        <v>3169</v>
      </c>
      <c r="T12" s="199">
        <v>3007.5252380952379</v>
      </c>
      <c r="U12" s="193">
        <v>750794</v>
      </c>
      <c r="V12" s="192">
        <v>819848</v>
      </c>
      <c r="W12" s="192">
        <v>373903</v>
      </c>
      <c r="X12" s="187">
        <v>469161.95303222223</v>
      </c>
      <c r="Y12" s="200">
        <v>120</v>
      </c>
      <c r="Z12" s="115">
        <v>1571.59</v>
      </c>
      <c r="AA12" s="116">
        <v>168.6652380952381</v>
      </c>
      <c r="AB12" s="115">
        <v>1325.4574988888892</v>
      </c>
      <c r="AC12" s="191">
        <v>1188</v>
      </c>
      <c r="AD12" s="192">
        <v>580</v>
      </c>
      <c r="AE12" s="192">
        <v>227</v>
      </c>
      <c r="AF12" s="199">
        <v>194</v>
      </c>
      <c r="AG12" s="193">
        <v>8952</v>
      </c>
      <c r="AH12" s="192">
        <v>4979</v>
      </c>
      <c r="AI12" s="192">
        <v>2432</v>
      </c>
      <c r="AJ12" s="197">
        <v>6640.52</v>
      </c>
      <c r="AK12" s="191">
        <v>730</v>
      </c>
      <c r="AL12" s="192">
        <v>315</v>
      </c>
      <c r="AM12" s="192">
        <v>132</v>
      </c>
      <c r="AN12" s="199">
        <v>222.47619047619051</v>
      </c>
      <c r="AO12" s="189">
        <v>8654</v>
      </c>
      <c r="AP12" s="187">
        <v>4630</v>
      </c>
      <c r="AQ12" s="187">
        <v>2053</v>
      </c>
      <c r="AR12" s="197">
        <v>10677.284509999999</v>
      </c>
      <c r="AS12" s="186">
        <v>4866</v>
      </c>
      <c r="AT12" s="187">
        <v>3745</v>
      </c>
      <c r="AU12" s="187">
        <v>1476</v>
      </c>
      <c r="AV12" s="197">
        <v>997</v>
      </c>
      <c r="AW12" s="186">
        <v>128750</v>
      </c>
      <c r="AX12" s="187">
        <v>190653</v>
      </c>
      <c r="AY12" s="187">
        <v>94926</v>
      </c>
      <c r="AZ12" s="199">
        <v>81907</v>
      </c>
      <c r="BA12" s="189">
        <v>9008</v>
      </c>
      <c r="BB12" s="187">
        <v>7744</v>
      </c>
      <c r="BC12" s="187">
        <v>3037</v>
      </c>
      <c r="BD12" s="197">
        <v>2616.3838095238098</v>
      </c>
      <c r="BE12" s="186">
        <v>742139</v>
      </c>
      <c r="BF12" s="187">
        <v>815218</v>
      </c>
      <c r="BG12" s="197">
        <v>371851</v>
      </c>
      <c r="BH12" s="199">
        <v>457159.21102333331</v>
      </c>
      <c r="BI12" s="198"/>
      <c r="BJ12" s="198"/>
      <c r="BK12" s="198"/>
      <c r="BL12" s="198"/>
      <c r="BM12" s="198"/>
    </row>
    <row r="13" spans="1:65" ht="15" customHeight="1" x14ac:dyDescent="0.25">
      <c r="A13" s="609"/>
      <c r="B13" s="20" t="s">
        <v>39</v>
      </c>
      <c r="C13" s="186">
        <v>12428</v>
      </c>
      <c r="D13" s="187">
        <v>7901</v>
      </c>
      <c r="E13" s="187">
        <v>4347</v>
      </c>
      <c r="F13" s="187">
        <v>3950</v>
      </c>
      <c r="G13" s="187">
        <v>3321</v>
      </c>
      <c r="H13" s="199">
        <v>1769</v>
      </c>
      <c r="I13" s="189">
        <v>190261</v>
      </c>
      <c r="J13" s="187">
        <v>159052</v>
      </c>
      <c r="K13" s="187">
        <v>97283</v>
      </c>
      <c r="L13" s="187">
        <v>142269</v>
      </c>
      <c r="M13" s="187">
        <v>176392</v>
      </c>
      <c r="N13" s="197">
        <v>117520</v>
      </c>
      <c r="O13" s="191">
        <v>19861</v>
      </c>
      <c r="P13" s="192">
        <v>13146</v>
      </c>
      <c r="Q13" s="192">
        <v>7015</v>
      </c>
      <c r="R13" s="192">
        <v>6697</v>
      </c>
      <c r="S13" s="192">
        <v>6223</v>
      </c>
      <c r="T13" s="199">
        <v>3385.6960317460321</v>
      </c>
      <c r="U13" s="193">
        <v>428014</v>
      </c>
      <c r="V13" s="192">
        <v>691249</v>
      </c>
      <c r="W13" s="192">
        <v>745924</v>
      </c>
      <c r="X13" s="187">
        <v>607129.4645</v>
      </c>
      <c r="Y13" s="200">
        <v>205</v>
      </c>
      <c r="Z13" s="115">
        <v>2288.5700000000002</v>
      </c>
      <c r="AA13" s="116">
        <v>141.7524603174603</v>
      </c>
      <c r="AB13" s="115">
        <v>2099.5725600000001</v>
      </c>
      <c r="AC13" s="191">
        <v>1326</v>
      </c>
      <c r="AD13" s="192">
        <v>774</v>
      </c>
      <c r="AE13" s="192">
        <v>463</v>
      </c>
      <c r="AF13" s="199">
        <v>288</v>
      </c>
      <c r="AG13" s="193">
        <v>8639</v>
      </c>
      <c r="AH13" s="192">
        <v>6816</v>
      </c>
      <c r="AI13" s="192">
        <v>5734</v>
      </c>
      <c r="AJ13" s="197">
        <v>11897.08</v>
      </c>
      <c r="AK13" s="191">
        <v>837</v>
      </c>
      <c r="AL13" s="192">
        <v>454</v>
      </c>
      <c r="AM13" s="192">
        <v>308</v>
      </c>
      <c r="AN13" s="199">
        <v>315.48936507936509</v>
      </c>
      <c r="AO13" s="189">
        <v>9633</v>
      </c>
      <c r="AP13" s="187">
        <v>5913</v>
      </c>
      <c r="AQ13" s="187">
        <v>4142</v>
      </c>
      <c r="AR13" s="197">
        <v>16943.54867</v>
      </c>
      <c r="AS13" s="186">
        <v>3021</v>
      </c>
      <c r="AT13" s="187">
        <v>3176</v>
      </c>
      <c r="AU13" s="187">
        <v>2858</v>
      </c>
      <c r="AV13" s="197">
        <v>1276</v>
      </c>
      <c r="AW13" s="186">
        <v>88645</v>
      </c>
      <c r="AX13" s="187">
        <v>135453</v>
      </c>
      <c r="AY13" s="187">
        <v>170658</v>
      </c>
      <c r="AZ13" s="199">
        <v>103334.54999999999</v>
      </c>
      <c r="BA13" s="189">
        <v>6177</v>
      </c>
      <c r="BB13" s="187">
        <v>6243</v>
      </c>
      <c r="BC13" s="187">
        <v>5914</v>
      </c>
      <c r="BD13" s="197">
        <v>2928.4542063492063</v>
      </c>
      <c r="BE13" s="186">
        <v>418381</v>
      </c>
      <c r="BF13" s="187">
        <v>685336</v>
      </c>
      <c r="BG13" s="197">
        <v>741781</v>
      </c>
      <c r="BH13" s="199">
        <v>588086.34326999995</v>
      </c>
      <c r="BI13" s="198"/>
      <c r="BJ13" s="198"/>
      <c r="BK13" s="198"/>
      <c r="BL13" s="198"/>
      <c r="BM13" s="198"/>
    </row>
    <row r="14" spans="1:65" ht="15" customHeight="1" x14ac:dyDescent="0.25">
      <c r="A14" s="609"/>
      <c r="B14" s="18" t="s">
        <v>40</v>
      </c>
      <c r="C14" s="186">
        <v>9443</v>
      </c>
      <c r="D14" s="187">
        <v>11870</v>
      </c>
      <c r="E14" s="187">
        <v>8203</v>
      </c>
      <c r="F14" s="187">
        <v>3441</v>
      </c>
      <c r="G14" s="187">
        <v>3429</v>
      </c>
      <c r="H14" s="199">
        <v>2905</v>
      </c>
      <c r="I14" s="189">
        <v>109995</v>
      </c>
      <c r="J14" s="187">
        <v>191265</v>
      </c>
      <c r="K14" s="187">
        <v>170789</v>
      </c>
      <c r="L14" s="187">
        <v>101767</v>
      </c>
      <c r="M14" s="187">
        <v>145279</v>
      </c>
      <c r="N14" s="197">
        <v>171985</v>
      </c>
      <c r="O14" s="191">
        <v>14397</v>
      </c>
      <c r="P14" s="192">
        <v>19414</v>
      </c>
      <c r="Q14" s="192">
        <v>13380</v>
      </c>
      <c r="R14" s="192">
        <v>5200</v>
      </c>
      <c r="S14" s="192">
        <v>6036</v>
      </c>
      <c r="T14" s="199">
        <v>5632.8181746031751</v>
      </c>
      <c r="U14" s="193">
        <v>558886</v>
      </c>
      <c r="V14" s="192">
        <v>398619</v>
      </c>
      <c r="W14" s="192">
        <v>667276</v>
      </c>
      <c r="X14" s="187">
        <v>880272.41171888891</v>
      </c>
      <c r="Y14" s="200">
        <v>371</v>
      </c>
      <c r="Z14" s="115">
        <v>5202.34</v>
      </c>
      <c r="AA14" s="116">
        <v>266.51714285714291</v>
      </c>
      <c r="AB14" s="115">
        <v>3682.5644600000001</v>
      </c>
      <c r="AC14" s="191">
        <v>2679</v>
      </c>
      <c r="AD14" s="192">
        <v>1045</v>
      </c>
      <c r="AE14" s="192">
        <v>703</v>
      </c>
      <c r="AF14" s="199">
        <v>490</v>
      </c>
      <c r="AG14" s="193">
        <v>21241</v>
      </c>
      <c r="AH14" s="192">
        <v>8457</v>
      </c>
      <c r="AI14" s="192">
        <v>8505</v>
      </c>
      <c r="AJ14" s="197">
        <v>20087.22</v>
      </c>
      <c r="AK14" s="191">
        <v>2119</v>
      </c>
      <c r="AL14" s="192">
        <v>643</v>
      </c>
      <c r="AM14" s="192">
        <v>542</v>
      </c>
      <c r="AN14" s="199">
        <v>596.68460317460313</v>
      </c>
      <c r="AO14" s="189">
        <v>24058</v>
      </c>
      <c r="AP14" s="187">
        <v>7689</v>
      </c>
      <c r="AQ14" s="187">
        <v>6605</v>
      </c>
      <c r="AR14" s="197">
        <v>27815.531190000002</v>
      </c>
      <c r="AS14" s="186">
        <v>5524</v>
      </c>
      <c r="AT14" s="187">
        <v>2396</v>
      </c>
      <c r="AU14" s="187">
        <v>2726</v>
      </c>
      <c r="AV14" s="197">
        <v>2044</v>
      </c>
      <c r="AW14" s="186">
        <v>149547</v>
      </c>
      <c r="AX14" s="187">
        <v>93310</v>
      </c>
      <c r="AY14" s="187">
        <v>136774</v>
      </c>
      <c r="AZ14" s="199">
        <v>146695.91999999998</v>
      </c>
      <c r="BA14" s="189">
        <v>11261</v>
      </c>
      <c r="BB14" s="187">
        <v>4558</v>
      </c>
      <c r="BC14" s="187">
        <v>5494</v>
      </c>
      <c r="BD14" s="197">
        <v>4769.6164285714294</v>
      </c>
      <c r="BE14" s="186">
        <v>534828</v>
      </c>
      <c r="BF14" s="187">
        <v>390930</v>
      </c>
      <c r="BG14" s="197">
        <v>660671</v>
      </c>
      <c r="BH14" s="199">
        <v>848774.31606888887</v>
      </c>
      <c r="BI14" s="198"/>
      <c r="BJ14" s="198"/>
      <c r="BK14" s="198"/>
      <c r="BL14" s="198"/>
      <c r="BM14" s="198"/>
    </row>
    <row r="15" spans="1:65" ht="15" customHeight="1" x14ac:dyDescent="0.25">
      <c r="A15" s="609"/>
      <c r="B15" s="20" t="s">
        <v>41</v>
      </c>
      <c r="C15" s="186">
        <v>10274</v>
      </c>
      <c r="D15" s="187">
        <v>5864</v>
      </c>
      <c r="E15" s="187">
        <v>5001</v>
      </c>
      <c r="F15" s="187">
        <v>1684</v>
      </c>
      <c r="G15" s="187">
        <v>1019</v>
      </c>
      <c r="H15" s="199">
        <v>1331</v>
      </c>
      <c r="I15" s="189">
        <v>66991</v>
      </c>
      <c r="J15" s="187">
        <v>45606</v>
      </c>
      <c r="K15" s="187">
        <v>55187</v>
      </c>
      <c r="L15" s="187">
        <v>13797</v>
      </c>
      <c r="M15" s="187">
        <v>19285</v>
      </c>
      <c r="N15" s="197">
        <v>53714</v>
      </c>
      <c r="O15" s="191">
        <v>11297</v>
      </c>
      <c r="P15" s="192">
        <v>5652</v>
      </c>
      <c r="Q15" s="192">
        <v>4624</v>
      </c>
      <c r="R15" s="192">
        <v>785</v>
      </c>
      <c r="S15" s="192">
        <v>799</v>
      </c>
      <c r="T15" s="199">
        <v>1766.763174603175</v>
      </c>
      <c r="U15" s="193">
        <v>124200</v>
      </c>
      <c r="V15" s="192">
        <v>33233</v>
      </c>
      <c r="W15" s="192">
        <v>64825</v>
      </c>
      <c r="X15" s="187">
        <v>230482.19091</v>
      </c>
      <c r="Y15" s="200">
        <v>438</v>
      </c>
      <c r="Z15" s="211">
        <v>5176.67</v>
      </c>
      <c r="AA15" s="212">
        <v>219.81428571428569</v>
      </c>
      <c r="AB15" s="115">
        <v>3334.2810600000003</v>
      </c>
      <c r="AC15" s="191">
        <v>3688</v>
      </c>
      <c r="AD15" s="192">
        <v>1455</v>
      </c>
      <c r="AE15" s="192">
        <v>700</v>
      </c>
      <c r="AF15" s="199">
        <v>339</v>
      </c>
      <c r="AG15" s="193">
        <v>24278</v>
      </c>
      <c r="AH15" s="192">
        <v>5532</v>
      </c>
      <c r="AI15" s="192">
        <v>4759</v>
      </c>
      <c r="AJ15" s="197">
        <v>14510.52</v>
      </c>
      <c r="AK15" s="191">
        <v>2197</v>
      </c>
      <c r="AL15" s="192">
        <v>442</v>
      </c>
      <c r="AM15" s="192">
        <v>282</v>
      </c>
      <c r="AN15" s="199">
        <v>354.82261904761913</v>
      </c>
      <c r="AO15" s="189">
        <v>22897</v>
      </c>
      <c r="AP15" s="187">
        <v>5795</v>
      </c>
      <c r="AQ15" s="187">
        <v>3792</v>
      </c>
      <c r="AR15" s="197">
        <v>17832.89472</v>
      </c>
      <c r="AS15" s="186">
        <v>1313</v>
      </c>
      <c r="AT15" s="187">
        <v>229</v>
      </c>
      <c r="AU15" s="187">
        <v>319</v>
      </c>
      <c r="AV15" s="197">
        <v>554</v>
      </c>
      <c r="AW15" s="186">
        <v>30908</v>
      </c>
      <c r="AX15" s="187">
        <v>8264</v>
      </c>
      <c r="AY15" s="187">
        <v>14526</v>
      </c>
      <c r="AZ15" s="199">
        <v>34026.31</v>
      </c>
      <c r="BA15" s="189">
        <v>2427</v>
      </c>
      <c r="BB15" s="187">
        <v>343</v>
      </c>
      <c r="BC15" s="187">
        <v>518</v>
      </c>
      <c r="BD15" s="197">
        <v>1192.12626984127</v>
      </c>
      <c r="BE15" s="186">
        <v>101304</v>
      </c>
      <c r="BF15" s="187">
        <v>27438</v>
      </c>
      <c r="BG15" s="197">
        <v>61033</v>
      </c>
      <c r="BH15" s="199">
        <v>209315.01512999999</v>
      </c>
      <c r="BI15" s="198"/>
      <c r="BJ15" s="198"/>
      <c r="BK15" s="198"/>
      <c r="BL15" s="198"/>
      <c r="BM15" s="198"/>
    </row>
    <row r="16" spans="1:65" ht="15" customHeight="1" x14ac:dyDescent="0.25">
      <c r="A16" s="606" t="s">
        <v>18</v>
      </c>
      <c r="B16" s="18" t="s">
        <v>9</v>
      </c>
      <c r="C16" s="186">
        <v>37503</v>
      </c>
      <c r="D16" s="187">
        <v>28666</v>
      </c>
      <c r="E16" s="187">
        <v>21027</v>
      </c>
      <c r="F16" s="187">
        <v>11283</v>
      </c>
      <c r="G16" s="187">
        <v>7789</v>
      </c>
      <c r="H16" s="188">
        <v>6267</v>
      </c>
      <c r="I16" s="189">
        <v>465028</v>
      </c>
      <c r="J16" s="187">
        <v>437039</v>
      </c>
      <c r="K16" s="187">
        <v>403888</v>
      </c>
      <c r="L16" s="187">
        <v>397508</v>
      </c>
      <c r="M16" s="187">
        <v>385380</v>
      </c>
      <c r="N16" s="190">
        <v>382582</v>
      </c>
      <c r="O16" s="191">
        <v>62623</v>
      </c>
      <c r="P16" s="192">
        <v>47420</v>
      </c>
      <c r="Q16" s="192">
        <v>34366</v>
      </c>
      <c r="R16" s="192">
        <v>20328</v>
      </c>
      <c r="S16" s="192">
        <v>16161</v>
      </c>
      <c r="T16" s="188">
        <v>15527.349047619049</v>
      </c>
      <c r="U16" s="193">
        <v>1751944</v>
      </c>
      <c r="V16" s="192">
        <v>1784318</v>
      </c>
      <c r="W16" s="192">
        <v>1712231</v>
      </c>
      <c r="X16" s="194">
        <v>2185752.6624477776</v>
      </c>
      <c r="Y16" s="165">
        <v>1050</v>
      </c>
      <c r="Z16" s="195">
        <v>13796.91</v>
      </c>
      <c r="AA16" s="196">
        <v>747.33857142857141</v>
      </c>
      <c r="AB16" s="109">
        <v>10105.371071111111</v>
      </c>
      <c r="AC16" s="191">
        <v>7236</v>
      </c>
      <c r="AD16" s="192">
        <v>2897</v>
      </c>
      <c r="AE16" s="192">
        <v>1549</v>
      </c>
      <c r="AF16" s="188">
        <v>1078</v>
      </c>
      <c r="AG16" s="193">
        <v>54541</v>
      </c>
      <c r="AH16" s="192">
        <v>20772</v>
      </c>
      <c r="AI16" s="192">
        <v>17674</v>
      </c>
      <c r="AJ16" s="190">
        <v>41128.47</v>
      </c>
      <c r="AK16" s="191">
        <v>6046</v>
      </c>
      <c r="AL16" s="192">
        <v>1608</v>
      </c>
      <c r="AM16" s="192">
        <v>1018</v>
      </c>
      <c r="AN16" s="188">
        <v>1391.514365079365</v>
      </c>
      <c r="AO16" s="189">
        <v>65556</v>
      </c>
      <c r="AP16" s="187">
        <v>21045</v>
      </c>
      <c r="AQ16" s="187">
        <v>14114</v>
      </c>
      <c r="AR16" s="190">
        <v>62600.605490000002</v>
      </c>
      <c r="AS16" s="186">
        <v>13791</v>
      </c>
      <c r="AT16" s="187">
        <v>8386</v>
      </c>
      <c r="AU16" s="187">
        <v>6240</v>
      </c>
      <c r="AV16" s="190">
        <v>4139</v>
      </c>
      <c r="AW16" s="186">
        <v>349348</v>
      </c>
      <c r="AX16" s="187">
        <v>376736</v>
      </c>
      <c r="AY16" s="187">
        <v>367706</v>
      </c>
      <c r="AZ16" s="188">
        <v>327656.8</v>
      </c>
      <c r="BA16" s="189">
        <v>28320</v>
      </c>
      <c r="BB16" s="187">
        <v>18720</v>
      </c>
      <c r="BC16" s="187">
        <v>15143</v>
      </c>
      <c r="BD16" s="190">
        <v>13388.496111111112</v>
      </c>
      <c r="BE16" s="186">
        <v>1686388</v>
      </c>
      <c r="BF16" s="187">
        <v>1763273</v>
      </c>
      <c r="BG16" s="197">
        <v>1698117</v>
      </c>
      <c r="BH16" s="188">
        <v>2113046.6858866666</v>
      </c>
      <c r="BI16" s="198"/>
      <c r="BJ16" s="198"/>
      <c r="BK16" s="198"/>
      <c r="BL16" s="198"/>
      <c r="BM16" s="198"/>
    </row>
    <row r="17" spans="1:65" ht="15" customHeight="1" x14ac:dyDescent="0.25">
      <c r="A17" s="606"/>
      <c r="B17" s="20" t="s">
        <v>38</v>
      </c>
      <c r="C17" s="186">
        <v>6327</v>
      </c>
      <c r="D17" s="187">
        <v>3910</v>
      </c>
      <c r="E17" s="187">
        <v>4993</v>
      </c>
      <c r="F17" s="187">
        <v>3643</v>
      </c>
      <c r="G17" s="187">
        <v>1344</v>
      </c>
      <c r="H17" s="199">
        <v>1223</v>
      </c>
      <c r="I17" s="189">
        <v>109213</v>
      </c>
      <c r="J17" s="187">
        <v>72545</v>
      </c>
      <c r="K17" s="187">
        <v>114171</v>
      </c>
      <c r="L17" s="187">
        <v>172935</v>
      </c>
      <c r="M17" s="187">
        <v>81611</v>
      </c>
      <c r="N17" s="197">
        <v>84979</v>
      </c>
      <c r="O17" s="191">
        <v>12138</v>
      </c>
      <c r="P17" s="192">
        <v>7166</v>
      </c>
      <c r="Q17" s="192">
        <v>9235</v>
      </c>
      <c r="R17" s="192">
        <v>8299</v>
      </c>
      <c r="S17" s="192">
        <v>3383</v>
      </c>
      <c r="T17" s="199">
        <v>3256.2237301587302</v>
      </c>
      <c r="U17" s="193">
        <v>601542</v>
      </c>
      <c r="V17" s="192">
        <v>760888</v>
      </c>
      <c r="W17" s="192">
        <v>352144</v>
      </c>
      <c r="X17" s="187">
        <v>490252.57142666669</v>
      </c>
      <c r="Y17" s="200">
        <v>164</v>
      </c>
      <c r="Z17" s="115">
        <v>1910.98</v>
      </c>
      <c r="AA17" s="116">
        <v>131.80500000000001</v>
      </c>
      <c r="AB17" s="115">
        <v>1668.4012066666671</v>
      </c>
      <c r="AC17" s="191">
        <v>842</v>
      </c>
      <c r="AD17" s="192">
        <v>368</v>
      </c>
      <c r="AE17" s="192">
        <v>184</v>
      </c>
      <c r="AF17" s="199">
        <v>206</v>
      </c>
      <c r="AG17" s="193">
        <v>7032</v>
      </c>
      <c r="AH17" s="192">
        <v>3521</v>
      </c>
      <c r="AI17" s="192">
        <v>1999</v>
      </c>
      <c r="AJ17" s="197">
        <v>7058.77</v>
      </c>
      <c r="AK17" s="191">
        <v>740</v>
      </c>
      <c r="AL17" s="192">
        <v>228</v>
      </c>
      <c r="AM17" s="192">
        <v>187</v>
      </c>
      <c r="AN17" s="199">
        <v>281.14468253968249</v>
      </c>
      <c r="AO17" s="189">
        <v>9126</v>
      </c>
      <c r="AP17" s="187">
        <v>3564</v>
      </c>
      <c r="AQ17" s="187">
        <v>2058</v>
      </c>
      <c r="AR17" s="197">
        <v>11722.862869999999</v>
      </c>
      <c r="AS17" s="186">
        <v>4151</v>
      </c>
      <c r="AT17" s="187">
        <v>3275</v>
      </c>
      <c r="AU17" s="187">
        <v>1160</v>
      </c>
      <c r="AV17" s="197">
        <v>853</v>
      </c>
      <c r="AW17" s="186">
        <v>107139</v>
      </c>
      <c r="AX17" s="187">
        <v>169414</v>
      </c>
      <c r="AY17" s="187">
        <v>79612</v>
      </c>
      <c r="AZ17" s="199">
        <v>76009.52</v>
      </c>
      <c r="BA17" s="189">
        <v>8495</v>
      </c>
      <c r="BB17" s="187">
        <v>8071</v>
      </c>
      <c r="BC17" s="187">
        <v>3196</v>
      </c>
      <c r="BD17" s="197">
        <v>2843.2740476190479</v>
      </c>
      <c r="BE17" s="186">
        <v>592415</v>
      </c>
      <c r="BF17" s="187">
        <v>757323</v>
      </c>
      <c r="BG17" s="197">
        <v>350086</v>
      </c>
      <c r="BH17" s="199">
        <v>476861.3073499999</v>
      </c>
      <c r="BI17" s="198"/>
      <c r="BJ17" s="198"/>
      <c r="BK17" s="198"/>
      <c r="BL17" s="198"/>
      <c r="BM17" s="198"/>
    </row>
    <row r="18" spans="1:65" ht="15" customHeight="1" x14ac:dyDescent="0.25">
      <c r="A18" s="606"/>
      <c r="B18" s="18" t="s">
        <v>39</v>
      </c>
      <c r="C18" s="186">
        <v>11169</v>
      </c>
      <c r="D18" s="187">
        <v>6794</v>
      </c>
      <c r="E18" s="187">
        <v>3430</v>
      </c>
      <c r="F18" s="187">
        <v>3418</v>
      </c>
      <c r="G18" s="187">
        <v>2849</v>
      </c>
      <c r="H18" s="199">
        <v>1386</v>
      </c>
      <c r="I18" s="189">
        <v>164749</v>
      </c>
      <c r="J18" s="187">
        <v>128388</v>
      </c>
      <c r="K18" s="187">
        <v>76374</v>
      </c>
      <c r="L18" s="187">
        <v>128072</v>
      </c>
      <c r="M18" s="187">
        <v>154378</v>
      </c>
      <c r="N18" s="197">
        <v>92069</v>
      </c>
      <c r="O18" s="191">
        <v>19813</v>
      </c>
      <c r="P18" s="192">
        <v>12176</v>
      </c>
      <c r="Q18" s="192">
        <v>5963</v>
      </c>
      <c r="R18" s="192">
        <v>6564</v>
      </c>
      <c r="S18" s="192">
        <v>6340</v>
      </c>
      <c r="T18" s="199">
        <v>3876.8437301587301</v>
      </c>
      <c r="U18" s="193">
        <v>368994</v>
      </c>
      <c r="V18" s="192">
        <v>619000</v>
      </c>
      <c r="W18" s="192">
        <v>703648</v>
      </c>
      <c r="X18" s="187">
        <v>535841.83684222226</v>
      </c>
      <c r="Y18" s="200">
        <v>203</v>
      </c>
      <c r="Z18" s="115">
        <v>2080.5100000000002</v>
      </c>
      <c r="AA18" s="116">
        <v>185.276746031746</v>
      </c>
      <c r="AB18" s="115">
        <v>2150.696204444444</v>
      </c>
      <c r="AC18" s="191">
        <v>859</v>
      </c>
      <c r="AD18" s="192">
        <v>569</v>
      </c>
      <c r="AE18" s="192">
        <v>349</v>
      </c>
      <c r="AF18" s="199">
        <v>230</v>
      </c>
      <c r="AG18" s="193">
        <v>6137</v>
      </c>
      <c r="AH18" s="192">
        <v>5522</v>
      </c>
      <c r="AI18" s="192">
        <v>4529</v>
      </c>
      <c r="AJ18" s="197">
        <v>7839.83</v>
      </c>
      <c r="AK18" s="191">
        <v>604</v>
      </c>
      <c r="AL18" s="192">
        <v>394</v>
      </c>
      <c r="AM18" s="192">
        <v>226</v>
      </c>
      <c r="AN18" s="199">
        <v>301.32746031746029</v>
      </c>
      <c r="AO18" s="189">
        <v>7970</v>
      </c>
      <c r="AP18" s="187">
        <v>5330</v>
      </c>
      <c r="AQ18" s="187">
        <v>3648</v>
      </c>
      <c r="AR18" s="197">
        <v>13034.60457777778</v>
      </c>
      <c r="AS18" s="186">
        <v>2571</v>
      </c>
      <c r="AT18" s="187">
        <v>2849</v>
      </c>
      <c r="AU18" s="187">
        <v>2500</v>
      </c>
      <c r="AV18" s="197">
        <v>953</v>
      </c>
      <c r="AW18" s="186">
        <v>70237</v>
      </c>
      <c r="AX18" s="187">
        <v>122550</v>
      </c>
      <c r="AY18" s="187">
        <v>149849</v>
      </c>
      <c r="AZ18" s="199">
        <v>82149.14</v>
      </c>
      <c r="BA18" s="189">
        <v>5359</v>
      </c>
      <c r="BB18" s="187">
        <v>6170</v>
      </c>
      <c r="BC18" s="187">
        <v>6114</v>
      </c>
      <c r="BD18" s="197">
        <v>3390.2395238095246</v>
      </c>
      <c r="BE18" s="186">
        <v>361024</v>
      </c>
      <c r="BF18" s="187">
        <v>613670</v>
      </c>
      <c r="BG18" s="197">
        <v>700000</v>
      </c>
      <c r="BH18" s="199">
        <v>520656.53605999995</v>
      </c>
      <c r="BI18" s="198"/>
      <c r="BJ18" s="198"/>
      <c r="BK18" s="198"/>
      <c r="BL18" s="198"/>
      <c r="BM18" s="198"/>
    </row>
    <row r="19" spans="1:65" ht="15" customHeight="1" x14ac:dyDescent="0.25">
      <c r="A19" s="606"/>
      <c r="B19" s="20" t="s">
        <v>40</v>
      </c>
      <c r="C19" s="186">
        <v>8943</v>
      </c>
      <c r="D19" s="187">
        <v>10999</v>
      </c>
      <c r="E19" s="187">
        <v>7289</v>
      </c>
      <c r="F19" s="187">
        <v>2609</v>
      </c>
      <c r="G19" s="187">
        <v>2768</v>
      </c>
      <c r="H19" s="199">
        <v>2554</v>
      </c>
      <c r="I19" s="189">
        <v>106782</v>
      </c>
      <c r="J19" s="187">
        <v>172515</v>
      </c>
      <c r="K19" s="187">
        <v>147225</v>
      </c>
      <c r="L19" s="187">
        <v>80840</v>
      </c>
      <c r="M19" s="187">
        <v>129104</v>
      </c>
      <c r="N19" s="197">
        <v>155478</v>
      </c>
      <c r="O19" s="191">
        <v>15275</v>
      </c>
      <c r="P19" s="192">
        <v>19756</v>
      </c>
      <c r="Q19" s="192">
        <v>12995</v>
      </c>
      <c r="R19" s="192">
        <v>4400</v>
      </c>
      <c r="S19" s="192">
        <v>5634</v>
      </c>
      <c r="T19" s="199">
        <v>6314.0068253968257</v>
      </c>
      <c r="U19" s="193">
        <v>605319</v>
      </c>
      <c r="V19" s="192">
        <v>352634</v>
      </c>
      <c r="W19" s="192">
        <v>583678</v>
      </c>
      <c r="X19" s="187">
        <v>922102.71834111109</v>
      </c>
      <c r="Y19" s="200">
        <v>331</v>
      </c>
      <c r="Z19" s="115">
        <v>4817.12</v>
      </c>
      <c r="AA19" s="116">
        <v>207.14436507936509</v>
      </c>
      <c r="AB19" s="115">
        <v>3326.01217</v>
      </c>
      <c r="AC19" s="191">
        <v>2137</v>
      </c>
      <c r="AD19" s="192">
        <v>662</v>
      </c>
      <c r="AE19" s="192">
        <v>515</v>
      </c>
      <c r="AF19" s="199">
        <v>395</v>
      </c>
      <c r="AG19" s="193">
        <v>16775</v>
      </c>
      <c r="AH19" s="192">
        <v>5532</v>
      </c>
      <c r="AI19" s="192">
        <v>6913</v>
      </c>
      <c r="AJ19" s="197">
        <v>16071.64</v>
      </c>
      <c r="AK19" s="191">
        <v>2094</v>
      </c>
      <c r="AL19" s="192">
        <v>427</v>
      </c>
      <c r="AM19" s="192">
        <v>382</v>
      </c>
      <c r="AN19" s="199">
        <v>501.7990476190476</v>
      </c>
      <c r="AO19" s="189">
        <v>22091</v>
      </c>
      <c r="AP19" s="187">
        <v>5758</v>
      </c>
      <c r="AQ19" s="187">
        <v>5297</v>
      </c>
      <c r="AR19" s="197">
        <v>23500.667964444441</v>
      </c>
      <c r="AS19" s="186">
        <v>5152</v>
      </c>
      <c r="AT19" s="187">
        <v>1947</v>
      </c>
      <c r="AU19" s="187">
        <v>2253</v>
      </c>
      <c r="AV19" s="197">
        <v>1828</v>
      </c>
      <c r="AW19" s="186">
        <v>130450</v>
      </c>
      <c r="AX19" s="187">
        <v>75308</v>
      </c>
      <c r="AY19" s="187">
        <v>122191</v>
      </c>
      <c r="AZ19" s="199">
        <v>134589.14000000001</v>
      </c>
      <c r="BA19" s="189">
        <v>10901</v>
      </c>
      <c r="BB19" s="187">
        <v>3972</v>
      </c>
      <c r="BC19" s="187">
        <v>5252</v>
      </c>
      <c r="BD19" s="197">
        <v>5605.0634126984123</v>
      </c>
      <c r="BE19" s="186">
        <v>583228</v>
      </c>
      <c r="BF19" s="187">
        <v>346876</v>
      </c>
      <c r="BG19" s="197">
        <v>578381</v>
      </c>
      <c r="BH19" s="199">
        <v>895276.03820666671</v>
      </c>
      <c r="BI19" s="198"/>
      <c r="BJ19" s="198"/>
      <c r="BK19" s="198"/>
      <c r="BL19" s="198"/>
      <c r="BM19" s="198"/>
    </row>
    <row r="20" spans="1:65" ht="15" customHeight="1" x14ac:dyDescent="0.25">
      <c r="A20" s="606"/>
      <c r="B20" s="18" t="s">
        <v>41</v>
      </c>
      <c r="C20" s="186">
        <v>11064</v>
      </c>
      <c r="D20" s="187">
        <v>6963</v>
      </c>
      <c r="E20" s="187">
        <v>5315</v>
      </c>
      <c r="F20" s="187">
        <v>1613</v>
      </c>
      <c r="G20" s="187">
        <v>828</v>
      </c>
      <c r="H20" s="199">
        <v>1104</v>
      </c>
      <c r="I20" s="189">
        <v>84284</v>
      </c>
      <c r="J20" s="187">
        <v>63592</v>
      </c>
      <c r="K20" s="187">
        <v>66117</v>
      </c>
      <c r="L20" s="187">
        <v>15661</v>
      </c>
      <c r="M20" s="187">
        <v>20287</v>
      </c>
      <c r="N20" s="197">
        <v>50056</v>
      </c>
      <c r="O20" s="191">
        <v>15398</v>
      </c>
      <c r="P20" s="192">
        <v>8322</v>
      </c>
      <c r="Q20" s="192">
        <v>6174</v>
      </c>
      <c r="R20" s="192">
        <v>1066</v>
      </c>
      <c r="S20" s="192">
        <v>804</v>
      </c>
      <c r="T20" s="199">
        <v>2080.2747619047618</v>
      </c>
      <c r="U20" s="193">
        <v>176089</v>
      </c>
      <c r="V20" s="192">
        <v>51796</v>
      </c>
      <c r="W20" s="192">
        <v>72761</v>
      </c>
      <c r="X20" s="187">
        <v>237555.5358377778</v>
      </c>
      <c r="Y20" s="200">
        <v>352</v>
      </c>
      <c r="Z20" s="115">
        <v>4988.3</v>
      </c>
      <c r="AA20" s="116">
        <v>223.11246031746029</v>
      </c>
      <c r="AB20" s="115">
        <v>2960.2614900000003</v>
      </c>
      <c r="AC20" s="191">
        <v>3398</v>
      </c>
      <c r="AD20" s="192">
        <v>1298</v>
      </c>
      <c r="AE20" s="192">
        <v>501</v>
      </c>
      <c r="AF20" s="199">
        <v>247</v>
      </c>
      <c r="AG20" s="193">
        <v>24596</v>
      </c>
      <c r="AH20" s="192">
        <v>6197</v>
      </c>
      <c r="AI20" s="192">
        <v>4233</v>
      </c>
      <c r="AJ20" s="197">
        <v>10158.23</v>
      </c>
      <c r="AK20" s="191">
        <v>2609</v>
      </c>
      <c r="AL20" s="192">
        <v>559</v>
      </c>
      <c r="AM20" s="192">
        <v>222</v>
      </c>
      <c r="AN20" s="199">
        <v>307.24317460317462</v>
      </c>
      <c r="AO20" s="189">
        <v>26368</v>
      </c>
      <c r="AP20" s="187">
        <v>6392</v>
      </c>
      <c r="AQ20" s="187">
        <v>3110</v>
      </c>
      <c r="AR20" s="197">
        <v>14342.47007777778</v>
      </c>
      <c r="AS20" s="186">
        <v>1917</v>
      </c>
      <c r="AT20" s="187">
        <v>315</v>
      </c>
      <c r="AU20" s="187">
        <v>327</v>
      </c>
      <c r="AV20" s="197">
        <v>505</v>
      </c>
      <c r="AW20" s="186">
        <v>41521</v>
      </c>
      <c r="AX20" s="187">
        <v>9464</v>
      </c>
      <c r="AY20" s="187">
        <v>16054</v>
      </c>
      <c r="AZ20" s="199">
        <v>34909</v>
      </c>
      <c r="BA20" s="189">
        <v>3565</v>
      </c>
      <c r="BB20" s="187">
        <v>506</v>
      </c>
      <c r="BC20" s="187">
        <v>582</v>
      </c>
      <c r="BD20" s="197">
        <v>1549.9191269841272</v>
      </c>
      <c r="BE20" s="186">
        <v>149721</v>
      </c>
      <c r="BF20" s="187">
        <v>45404</v>
      </c>
      <c r="BG20" s="197">
        <v>69650</v>
      </c>
      <c r="BH20" s="199">
        <v>220252.80427000002</v>
      </c>
      <c r="BI20" s="198"/>
      <c r="BJ20" s="198"/>
      <c r="BK20" s="198"/>
      <c r="BL20" s="198"/>
      <c r="BM20" s="198"/>
    </row>
    <row r="21" spans="1:65" ht="15" customHeight="1" x14ac:dyDescent="0.25">
      <c r="A21" s="609" t="s">
        <v>19</v>
      </c>
      <c r="B21" s="20" t="s">
        <v>9</v>
      </c>
      <c r="C21" s="186">
        <v>40382</v>
      </c>
      <c r="D21" s="187">
        <v>33155</v>
      </c>
      <c r="E21" s="187">
        <v>27022</v>
      </c>
      <c r="F21" s="187">
        <v>14757</v>
      </c>
      <c r="G21" s="187">
        <v>9630</v>
      </c>
      <c r="H21" s="188">
        <v>7001</v>
      </c>
      <c r="I21" s="189">
        <v>532375</v>
      </c>
      <c r="J21" s="187">
        <v>523052</v>
      </c>
      <c r="K21" s="187">
        <v>494705</v>
      </c>
      <c r="L21" s="187">
        <v>465568</v>
      </c>
      <c r="M21" s="187">
        <v>446381</v>
      </c>
      <c r="N21" s="190">
        <v>440456</v>
      </c>
      <c r="O21" s="191">
        <v>56709</v>
      </c>
      <c r="P21" s="192">
        <v>43518</v>
      </c>
      <c r="Q21" s="192">
        <v>33731</v>
      </c>
      <c r="R21" s="192">
        <v>19874</v>
      </c>
      <c r="S21" s="192">
        <v>14641</v>
      </c>
      <c r="T21" s="188">
        <v>12641.177619047619</v>
      </c>
      <c r="U21" s="193">
        <v>1422169</v>
      </c>
      <c r="V21" s="192">
        <v>1378183</v>
      </c>
      <c r="W21" s="192">
        <v>1248544</v>
      </c>
      <c r="X21" s="194">
        <v>1533633.2221199996</v>
      </c>
      <c r="Y21" s="165">
        <v>1457</v>
      </c>
      <c r="Z21" s="109">
        <v>16333.4</v>
      </c>
      <c r="AA21" s="110">
        <v>844.10857142857151</v>
      </c>
      <c r="AB21" s="109">
        <v>12013.41374</v>
      </c>
      <c r="AC21" s="191">
        <v>12033</v>
      </c>
      <c r="AD21" s="192">
        <v>5508</v>
      </c>
      <c r="AE21" s="192">
        <v>2960</v>
      </c>
      <c r="AF21" s="188">
        <v>1221</v>
      </c>
      <c r="AG21" s="193">
        <v>78301</v>
      </c>
      <c r="AH21" s="192">
        <v>34786</v>
      </c>
      <c r="AI21" s="192">
        <v>26418</v>
      </c>
      <c r="AJ21" s="190">
        <v>50595.77</v>
      </c>
      <c r="AK21" s="191">
        <v>6449</v>
      </c>
      <c r="AL21" s="192">
        <v>2163</v>
      </c>
      <c r="AM21" s="192">
        <v>1337</v>
      </c>
      <c r="AN21" s="188">
        <v>1487.518650793651</v>
      </c>
      <c r="AO21" s="189">
        <v>74078</v>
      </c>
      <c r="AP21" s="187">
        <v>29898</v>
      </c>
      <c r="AQ21" s="187">
        <v>19628</v>
      </c>
      <c r="AR21" s="190">
        <v>69112.786581111097</v>
      </c>
      <c r="AS21" s="186">
        <v>14989</v>
      </c>
      <c r="AT21" s="187">
        <v>9249</v>
      </c>
      <c r="AU21" s="187">
        <v>6670</v>
      </c>
      <c r="AV21" s="190">
        <v>4323</v>
      </c>
      <c r="AW21" s="186">
        <v>416404</v>
      </c>
      <c r="AX21" s="187">
        <v>430782</v>
      </c>
      <c r="AY21" s="187">
        <v>419963</v>
      </c>
      <c r="AZ21" s="188">
        <v>373526.81999999995</v>
      </c>
      <c r="BA21" s="189">
        <v>27282</v>
      </c>
      <c r="BB21" s="187">
        <v>17710</v>
      </c>
      <c r="BC21" s="187">
        <v>13304</v>
      </c>
      <c r="BD21" s="190">
        <v>10309.550396825398</v>
      </c>
      <c r="BE21" s="186">
        <v>1348091</v>
      </c>
      <c r="BF21" s="187">
        <v>1348285</v>
      </c>
      <c r="BG21" s="197">
        <v>1228915</v>
      </c>
      <c r="BH21" s="188">
        <v>1452507.0217988889</v>
      </c>
      <c r="BI21" s="198"/>
      <c r="BJ21" s="198"/>
      <c r="BK21" s="198"/>
      <c r="BL21" s="198"/>
      <c r="BM21" s="198"/>
    </row>
    <row r="22" spans="1:65" ht="15" customHeight="1" x14ac:dyDescent="0.25">
      <c r="A22" s="609"/>
      <c r="B22" s="18" t="s">
        <v>38</v>
      </c>
      <c r="C22" s="186">
        <v>8830</v>
      </c>
      <c r="D22" s="187">
        <v>5590</v>
      </c>
      <c r="E22" s="187">
        <v>6348</v>
      </c>
      <c r="F22" s="187">
        <v>4200</v>
      </c>
      <c r="G22" s="187">
        <v>1619</v>
      </c>
      <c r="H22" s="199">
        <v>1195</v>
      </c>
      <c r="I22" s="189">
        <v>153260</v>
      </c>
      <c r="J22" s="187">
        <v>108954</v>
      </c>
      <c r="K22" s="187">
        <v>143778</v>
      </c>
      <c r="L22" s="187">
        <v>188330</v>
      </c>
      <c r="M22" s="187">
        <v>109421</v>
      </c>
      <c r="N22" s="197">
        <v>91675</v>
      </c>
      <c r="O22" s="191">
        <v>13055</v>
      </c>
      <c r="P22" s="192">
        <v>7800</v>
      </c>
      <c r="Q22" s="192">
        <v>8620</v>
      </c>
      <c r="R22" s="192">
        <v>6983</v>
      </c>
      <c r="S22" s="192">
        <v>3177</v>
      </c>
      <c r="T22" s="199">
        <v>2557.7792857142858</v>
      </c>
      <c r="U22" s="193">
        <v>479569</v>
      </c>
      <c r="V22" s="192">
        <v>596452</v>
      </c>
      <c r="W22" s="192">
        <v>303905</v>
      </c>
      <c r="X22" s="187">
        <v>350625.28252999997</v>
      </c>
      <c r="Y22" s="200">
        <v>135</v>
      </c>
      <c r="Z22" s="115">
        <v>1343.58</v>
      </c>
      <c r="AA22" s="116">
        <v>106.26857142857141</v>
      </c>
      <c r="AB22" s="115">
        <v>1409.65193</v>
      </c>
      <c r="AC22" s="191">
        <v>1947</v>
      </c>
      <c r="AD22" s="192">
        <v>816</v>
      </c>
      <c r="AE22" s="192">
        <v>220</v>
      </c>
      <c r="AF22" s="199">
        <v>170</v>
      </c>
      <c r="AG22" s="193">
        <v>13007</v>
      </c>
      <c r="AH22" s="192">
        <v>6423</v>
      </c>
      <c r="AI22" s="192">
        <v>2285</v>
      </c>
      <c r="AJ22" s="197">
        <v>6044.61</v>
      </c>
      <c r="AK22" s="191">
        <v>857</v>
      </c>
      <c r="AL22" s="192">
        <v>338</v>
      </c>
      <c r="AM22" s="192">
        <v>137</v>
      </c>
      <c r="AN22" s="199">
        <v>222.8763492063492</v>
      </c>
      <c r="AO22" s="189">
        <v>11489</v>
      </c>
      <c r="AP22" s="187">
        <v>5387</v>
      </c>
      <c r="AQ22" s="187">
        <v>1805</v>
      </c>
      <c r="AR22" s="197">
        <v>9739.7957399999996</v>
      </c>
      <c r="AS22" s="186">
        <v>4401</v>
      </c>
      <c r="AT22" s="187">
        <v>3384</v>
      </c>
      <c r="AU22" s="187">
        <v>1399</v>
      </c>
      <c r="AV22" s="197">
        <v>890</v>
      </c>
      <c r="AW22" s="186">
        <v>130771</v>
      </c>
      <c r="AX22" s="187">
        <v>181906</v>
      </c>
      <c r="AY22" s="187">
        <v>107136</v>
      </c>
      <c r="AZ22" s="199">
        <v>84286.62</v>
      </c>
      <c r="BA22" s="189">
        <v>7763</v>
      </c>
      <c r="BB22" s="187">
        <v>6646</v>
      </c>
      <c r="BC22" s="187">
        <v>3041</v>
      </c>
      <c r="BD22" s="197">
        <v>2228.6343650793656</v>
      </c>
      <c r="BE22" s="186">
        <v>468079</v>
      </c>
      <c r="BF22" s="187">
        <v>591065</v>
      </c>
      <c r="BG22" s="197">
        <v>302100</v>
      </c>
      <c r="BH22" s="199">
        <v>339475.83486</v>
      </c>
      <c r="BI22" s="198"/>
      <c r="BJ22" s="198"/>
      <c r="BK22" s="198"/>
      <c r="BL22" s="198"/>
      <c r="BM22" s="198"/>
    </row>
    <row r="23" spans="1:65" ht="15" customHeight="1" x14ac:dyDescent="0.25">
      <c r="A23" s="609"/>
      <c r="B23" s="20" t="s">
        <v>39</v>
      </c>
      <c r="C23" s="186">
        <v>12703</v>
      </c>
      <c r="D23" s="187">
        <v>9025</v>
      </c>
      <c r="E23" s="187">
        <v>5165</v>
      </c>
      <c r="F23" s="187">
        <v>4202</v>
      </c>
      <c r="G23" s="187">
        <v>3159</v>
      </c>
      <c r="H23" s="199">
        <v>1620</v>
      </c>
      <c r="I23" s="189">
        <v>195473</v>
      </c>
      <c r="J23" s="187">
        <v>170774</v>
      </c>
      <c r="K23" s="187">
        <v>106687</v>
      </c>
      <c r="L23" s="187">
        <v>144047</v>
      </c>
      <c r="M23" s="187">
        <v>172337</v>
      </c>
      <c r="N23" s="197">
        <v>121199</v>
      </c>
      <c r="O23" s="191">
        <v>19229</v>
      </c>
      <c r="P23" s="192">
        <v>12876</v>
      </c>
      <c r="Q23" s="192">
        <v>6741</v>
      </c>
      <c r="R23" s="192">
        <v>6096</v>
      </c>
      <c r="S23" s="192">
        <v>5312</v>
      </c>
      <c r="T23" s="199">
        <v>3405.2648412698409</v>
      </c>
      <c r="U23" s="193">
        <v>329503</v>
      </c>
      <c r="V23" s="192">
        <v>439237</v>
      </c>
      <c r="W23" s="192">
        <v>494330</v>
      </c>
      <c r="X23" s="187">
        <v>443959.19883999997</v>
      </c>
      <c r="Y23" s="200">
        <v>212</v>
      </c>
      <c r="Z23" s="115">
        <v>2224.08</v>
      </c>
      <c r="AA23" s="116">
        <v>123.4105555555556</v>
      </c>
      <c r="AB23" s="115">
        <v>1904.3433200000002</v>
      </c>
      <c r="AC23" s="191">
        <v>1937</v>
      </c>
      <c r="AD23" s="192">
        <v>1266</v>
      </c>
      <c r="AE23" s="192">
        <v>589</v>
      </c>
      <c r="AF23" s="199">
        <v>239</v>
      </c>
      <c r="AG23" s="193">
        <v>11492</v>
      </c>
      <c r="AH23" s="192">
        <v>9435</v>
      </c>
      <c r="AI23" s="192">
        <v>6476</v>
      </c>
      <c r="AJ23" s="197">
        <v>9234.18</v>
      </c>
      <c r="AK23" s="191">
        <v>908</v>
      </c>
      <c r="AL23" s="192">
        <v>491</v>
      </c>
      <c r="AM23" s="192">
        <v>286</v>
      </c>
      <c r="AN23" s="199">
        <v>359.79722222222222</v>
      </c>
      <c r="AO23" s="189">
        <v>11291</v>
      </c>
      <c r="AP23" s="187">
        <v>7960</v>
      </c>
      <c r="AQ23" s="187">
        <v>4815</v>
      </c>
      <c r="AR23" s="197">
        <v>13526.85071111111</v>
      </c>
      <c r="AS23" s="186">
        <v>3228</v>
      </c>
      <c r="AT23" s="187">
        <v>2936</v>
      </c>
      <c r="AU23" s="187">
        <v>2570</v>
      </c>
      <c r="AV23" s="197">
        <v>1169</v>
      </c>
      <c r="AW23" s="186">
        <v>95195</v>
      </c>
      <c r="AX23" s="187">
        <v>134611</v>
      </c>
      <c r="AY23" s="187">
        <v>165862</v>
      </c>
      <c r="AZ23" s="199">
        <v>109741.05</v>
      </c>
      <c r="BA23" s="189">
        <v>5833</v>
      </c>
      <c r="BB23" s="187">
        <v>5605</v>
      </c>
      <c r="BC23" s="187">
        <v>5026</v>
      </c>
      <c r="BD23" s="197">
        <v>2922.0570634920632</v>
      </c>
      <c r="BE23" s="186">
        <v>318212</v>
      </c>
      <c r="BF23" s="187">
        <v>431277</v>
      </c>
      <c r="BG23" s="197">
        <v>489515</v>
      </c>
      <c r="BH23" s="199">
        <v>428528.00480888889</v>
      </c>
      <c r="BI23" s="198"/>
      <c r="BJ23" s="198"/>
      <c r="BK23" s="198"/>
      <c r="BL23" s="198"/>
      <c r="BM23" s="198"/>
    </row>
    <row r="24" spans="1:65" ht="15" customHeight="1" x14ac:dyDescent="0.25">
      <c r="A24" s="609"/>
      <c r="B24" s="18" t="s">
        <v>40</v>
      </c>
      <c r="C24" s="186">
        <v>9446</v>
      </c>
      <c r="D24" s="187">
        <v>12462</v>
      </c>
      <c r="E24" s="187">
        <v>9446</v>
      </c>
      <c r="F24" s="187">
        <v>4156</v>
      </c>
      <c r="G24" s="187">
        <v>3404</v>
      </c>
      <c r="H24" s="199">
        <v>2821</v>
      </c>
      <c r="I24" s="189">
        <v>116475</v>
      </c>
      <c r="J24" s="187">
        <v>195596</v>
      </c>
      <c r="K24" s="187">
        <v>183369</v>
      </c>
      <c r="L24" s="187">
        <v>117202</v>
      </c>
      <c r="M24" s="187">
        <v>143476</v>
      </c>
      <c r="N24" s="197">
        <v>178649</v>
      </c>
      <c r="O24" s="191">
        <v>14207</v>
      </c>
      <c r="P24" s="192">
        <v>17859</v>
      </c>
      <c r="Q24" s="192">
        <v>13524</v>
      </c>
      <c r="R24" s="192">
        <v>5747</v>
      </c>
      <c r="S24" s="192">
        <v>5252</v>
      </c>
      <c r="T24" s="199">
        <v>5058.7203174603173</v>
      </c>
      <c r="U24" s="193">
        <v>498819</v>
      </c>
      <c r="V24" s="192">
        <v>315704</v>
      </c>
      <c r="W24" s="192">
        <v>405383</v>
      </c>
      <c r="X24" s="187">
        <v>600429.08692999999</v>
      </c>
      <c r="Y24" s="200">
        <v>454</v>
      </c>
      <c r="Z24" s="115">
        <v>6302.92</v>
      </c>
      <c r="AA24" s="116">
        <v>261.32690476190481</v>
      </c>
      <c r="AB24" s="115">
        <v>4400.6970899999997</v>
      </c>
      <c r="AC24" s="191">
        <v>3491</v>
      </c>
      <c r="AD24" s="192">
        <v>1503</v>
      </c>
      <c r="AE24" s="192">
        <v>1017</v>
      </c>
      <c r="AF24" s="199">
        <v>502</v>
      </c>
      <c r="AG24" s="193">
        <v>25863</v>
      </c>
      <c r="AH24" s="192">
        <v>11752</v>
      </c>
      <c r="AI24" s="192">
        <v>10708</v>
      </c>
      <c r="AJ24" s="197">
        <v>21866.69</v>
      </c>
      <c r="AK24" s="191">
        <v>2389</v>
      </c>
      <c r="AL24" s="192">
        <v>715</v>
      </c>
      <c r="AM24" s="192">
        <v>505</v>
      </c>
      <c r="AN24" s="199">
        <v>565.53317460317464</v>
      </c>
      <c r="AO24" s="189">
        <v>28199</v>
      </c>
      <c r="AP24" s="187">
        <v>9895</v>
      </c>
      <c r="AQ24" s="187">
        <v>7604</v>
      </c>
      <c r="AR24" s="197">
        <v>29359.96643</v>
      </c>
      <c r="AS24" s="186">
        <v>5955</v>
      </c>
      <c r="AT24" s="187">
        <v>2653</v>
      </c>
      <c r="AU24" s="187">
        <v>2387</v>
      </c>
      <c r="AV24" s="197">
        <v>1865</v>
      </c>
      <c r="AW24" s="186">
        <v>157506</v>
      </c>
      <c r="AX24" s="187">
        <v>105450</v>
      </c>
      <c r="AY24" s="187">
        <v>132768</v>
      </c>
      <c r="AZ24" s="199">
        <v>150479.62</v>
      </c>
      <c r="BA24" s="189">
        <v>11136</v>
      </c>
      <c r="BB24" s="187">
        <v>5032</v>
      </c>
      <c r="BC24" s="187">
        <v>4747</v>
      </c>
      <c r="BD24" s="197">
        <v>4231.8602380952379</v>
      </c>
      <c r="BE24" s="186">
        <v>470620</v>
      </c>
      <c r="BF24" s="187">
        <v>305809</v>
      </c>
      <c r="BG24" s="197">
        <v>397780</v>
      </c>
      <c r="BH24" s="199">
        <v>566668.42341000005</v>
      </c>
      <c r="BI24" s="198"/>
      <c r="BJ24" s="198"/>
      <c r="BK24" s="198"/>
      <c r="BL24" s="198"/>
      <c r="BM24" s="198"/>
    </row>
    <row r="25" spans="1:65" ht="15" customHeight="1" x14ac:dyDescent="0.25">
      <c r="A25" s="609"/>
      <c r="B25" s="20" t="s">
        <v>41</v>
      </c>
      <c r="C25" s="186">
        <v>9403</v>
      </c>
      <c r="D25" s="187">
        <v>6078</v>
      </c>
      <c r="E25" s="187">
        <v>6063</v>
      </c>
      <c r="F25" s="187">
        <v>2199</v>
      </c>
      <c r="G25" s="187">
        <v>1448</v>
      </c>
      <c r="H25" s="199">
        <v>1365</v>
      </c>
      <c r="I25" s="189">
        <v>67167</v>
      </c>
      <c r="J25" s="187">
        <v>47727</v>
      </c>
      <c r="K25" s="187">
        <v>60871</v>
      </c>
      <c r="L25" s="187">
        <v>15990</v>
      </c>
      <c r="M25" s="187">
        <v>21146</v>
      </c>
      <c r="N25" s="197">
        <v>48933</v>
      </c>
      <c r="O25" s="191">
        <v>10218</v>
      </c>
      <c r="P25" s="192">
        <v>4983</v>
      </c>
      <c r="Q25" s="192">
        <v>4845</v>
      </c>
      <c r="R25" s="192">
        <v>1047</v>
      </c>
      <c r="S25" s="192">
        <v>900</v>
      </c>
      <c r="T25" s="199">
        <v>1619.4131746031751</v>
      </c>
      <c r="U25" s="193">
        <v>114279</v>
      </c>
      <c r="V25" s="192">
        <v>26790</v>
      </c>
      <c r="W25" s="192">
        <v>44925</v>
      </c>
      <c r="X25" s="187">
        <v>138619.65382000001</v>
      </c>
      <c r="Y25" s="200">
        <v>656</v>
      </c>
      <c r="Z25" s="115">
        <v>6462.82</v>
      </c>
      <c r="AA25" s="116">
        <v>353.10253968253971</v>
      </c>
      <c r="AB25" s="115">
        <v>4298.7214000000004</v>
      </c>
      <c r="AC25" s="191">
        <v>4658</v>
      </c>
      <c r="AD25" s="192">
        <v>1923</v>
      </c>
      <c r="AE25" s="192">
        <v>1134</v>
      </c>
      <c r="AF25" s="199">
        <v>310</v>
      </c>
      <c r="AG25" s="193">
        <v>27939</v>
      </c>
      <c r="AH25" s="192">
        <v>7175</v>
      </c>
      <c r="AI25" s="192">
        <v>6949</v>
      </c>
      <c r="AJ25" s="197">
        <v>13450.29</v>
      </c>
      <c r="AK25" s="191">
        <v>2296</v>
      </c>
      <c r="AL25" s="192">
        <v>620</v>
      </c>
      <c r="AM25" s="192">
        <v>410</v>
      </c>
      <c r="AN25" s="199">
        <v>339.31190476190483</v>
      </c>
      <c r="AO25" s="189">
        <v>23099</v>
      </c>
      <c r="AP25" s="187">
        <v>6657</v>
      </c>
      <c r="AQ25" s="187">
        <v>5404</v>
      </c>
      <c r="AR25" s="197">
        <v>16486.173699999999</v>
      </c>
      <c r="AS25" s="186">
        <v>1405</v>
      </c>
      <c r="AT25" s="187">
        <v>276</v>
      </c>
      <c r="AU25" s="187">
        <v>314</v>
      </c>
      <c r="AV25" s="197">
        <v>399</v>
      </c>
      <c r="AW25" s="186">
        <v>32932</v>
      </c>
      <c r="AX25" s="187">
        <v>8815</v>
      </c>
      <c r="AY25" s="187">
        <v>14197</v>
      </c>
      <c r="AZ25" s="199">
        <v>29019.53</v>
      </c>
      <c r="BA25" s="189">
        <v>2549</v>
      </c>
      <c r="BB25" s="187">
        <v>427</v>
      </c>
      <c r="BC25" s="187">
        <v>491</v>
      </c>
      <c r="BD25" s="197">
        <v>926.99873015873015</v>
      </c>
      <c r="BE25" s="186">
        <v>91180</v>
      </c>
      <c r="BF25" s="187">
        <v>20134</v>
      </c>
      <c r="BG25" s="197">
        <v>39521</v>
      </c>
      <c r="BH25" s="199">
        <v>117834.75872</v>
      </c>
      <c r="BI25" s="198"/>
      <c r="BJ25" s="198"/>
      <c r="BK25" s="198"/>
      <c r="BL25" s="198"/>
      <c r="BM25" s="198"/>
    </row>
    <row r="26" spans="1:65" s="380" customFormat="1" ht="15.75" customHeight="1" x14ac:dyDescent="0.25">
      <c r="A26" s="606" t="s">
        <v>20</v>
      </c>
      <c r="B26" s="329" t="s">
        <v>9</v>
      </c>
      <c r="C26" s="366">
        <v>33038</v>
      </c>
      <c r="D26" s="367">
        <v>26063</v>
      </c>
      <c r="E26" s="367">
        <v>20891</v>
      </c>
      <c r="F26" s="367">
        <v>11779</v>
      </c>
      <c r="G26" s="367">
        <v>7556</v>
      </c>
      <c r="H26" s="368">
        <v>5763</v>
      </c>
      <c r="I26" s="369">
        <v>429604</v>
      </c>
      <c r="J26" s="367">
        <v>424287</v>
      </c>
      <c r="K26" s="367">
        <v>397573</v>
      </c>
      <c r="L26" s="367">
        <v>385026</v>
      </c>
      <c r="M26" s="367">
        <v>368154</v>
      </c>
      <c r="N26" s="370">
        <v>367875</v>
      </c>
      <c r="O26" s="371">
        <v>46999</v>
      </c>
      <c r="P26" s="372">
        <v>37960</v>
      </c>
      <c r="Q26" s="372">
        <v>29201</v>
      </c>
      <c r="R26" s="372">
        <v>14951</v>
      </c>
      <c r="S26" s="372">
        <v>11154</v>
      </c>
      <c r="T26" s="368">
        <v>9436.2246825396833</v>
      </c>
      <c r="U26" s="373">
        <v>1542669</v>
      </c>
      <c r="V26" s="372">
        <v>1495204</v>
      </c>
      <c r="W26" s="372">
        <v>1383863</v>
      </c>
      <c r="X26" s="374">
        <v>1574809.3054111109</v>
      </c>
      <c r="Y26" s="375">
        <v>1040</v>
      </c>
      <c r="Z26" s="376">
        <v>15097.490000000002</v>
      </c>
      <c r="AA26" s="377">
        <v>732.52936507936511</v>
      </c>
      <c r="AB26" s="376">
        <v>9848.0213155555557</v>
      </c>
      <c r="AC26" s="371">
        <v>8274</v>
      </c>
      <c r="AD26" s="372">
        <v>4114</v>
      </c>
      <c r="AE26" s="372">
        <v>1932</v>
      </c>
      <c r="AF26" s="368">
        <v>1129</v>
      </c>
      <c r="AG26" s="373">
        <v>62000</v>
      </c>
      <c r="AH26" s="372">
        <v>27843</v>
      </c>
      <c r="AI26" s="372">
        <v>21383</v>
      </c>
      <c r="AJ26" s="370">
        <v>47546.75</v>
      </c>
      <c r="AK26" s="371">
        <v>5994</v>
      </c>
      <c r="AL26" s="372">
        <v>1715</v>
      </c>
      <c r="AM26" s="372">
        <v>1043</v>
      </c>
      <c r="AN26" s="368">
        <v>1355.5429365079367</v>
      </c>
      <c r="AO26" s="369">
        <v>61418</v>
      </c>
      <c r="AP26" s="367">
        <v>23308</v>
      </c>
      <c r="AQ26" s="367">
        <v>14239</v>
      </c>
      <c r="AR26" s="370">
        <v>63441.14656999999</v>
      </c>
      <c r="AS26" s="366">
        <v>12617</v>
      </c>
      <c r="AT26" s="367">
        <v>7665</v>
      </c>
      <c r="AU26" s="367">
        <v>5624</v>
      </c>
      <c r="AV26" s="370">
        <v>3594</v>
      </c>
      <c r="AW26" s="366">
        <v>335573</v>
      </c>
      <c r="AX26" s="367">
        <v>357183</v>
      </c>
      <c r="AY26" s="367">
        <v>346771</v>
      </c>
      <c r="AZ26" s="368">
        <v>305231.07</v>
      </c>
      <c r="BA26" s="369">
        <v>23207</v>
      </c>
      <c r="BB26" s="367">
        <v>13237</v>
      </c>
      <c r="BC26" s="367">
        <v>10111</v>
      </c>
      <c r="BD26" s="370">
        <v>7348.1523809523815</v>
      </c>
      <c r="BE26" s="366">
        <v>1481251</v>
      </c>
      <c r="BF26" s="367">
        <v>1471896</v>
      </c>
      <c r="BG26" s="378">
        <v>1369623</v>
      </c>
      <c r="BH26" s="368">
        <v>1501520.1375255554</v>
      </c>
      <c r="BI26" s="379"/>
      <c r="BJ26" s="379"/>
      <c r="BK26" s="379"/>
      <c r="BL26" s="379"/>
      <c r="BM26" s="379"/>
    </row>
    <row r="27" spans="1:65" s="380" customFormat="1" ht="16.5" customHeight="1" x14ac:dyDescent="0.25">
      <c r="A27" s="606"/>
      <c r="B27" s="336" t="s">
        <v>38</v>
      </c>
      <c r="C27" s="366">
        <v>6115</v>
      </c>
      <c r="D27" s="367">
        <v>4226</v>
      </c>
      <c r="E27" s="367">
        <v>5341</v>
      </c>
      <c r="F27" s="367">
        <v>3587</v>
      </c>
      <c r="G27" s="367">
        <v>1359</v>
      </c>
      <c r="H27" s="381">
        <v>1075</v>
      </c>
      <c r="I27" s="369">
        <v>110229</v>
      </c>
      <c r="J27" s="367">
        <v>84227</v>
      </c>
      <c r="K27" s="367">
        <v>112143</v>
      </c>
      <c r="L27" s="367">
        <v>162687</v>
      </c>
      <c r="M27" s="367">
        <v>85544</v>
      </c>
      <c r="N27" s="378">
        <v>77486</v>
      </c>
      <c r="O27" s="371">
        <v>9009</v>
      </c>
      <c r="P27" s="372">
        <v>6079</v>
      </c>
      <c r="Q27" s="372">
        <v>7289</v>
      </c>
      <c r="R27" s="372">
        <v>5499</v>
      </c>
      <c r="S27" s="372">
        <v>2317</v>
      </c>
      <c r="T27" s="381">
        <v>2084.288650793651</v>
      </c>
      <c r="U27" s="373">
        <v>563782</v>
      </c>
      <c r="V27" s="372">
        <v>613263</v>
      </c>
      <c r="W27" s="372">
        <v>302784</v>
      </c>
      <c r="X27" s="367">
        <v>353305.28883999999</v>
      </c>
      <c r="Y27" s="382">
        <v>145</v>
      </c>
      <c r="Z27" s="383">
        <v>2313.98</v>
      </c>
      <c r="AA27" s="384">
        <v>107.04555555555559</v>
      </c>
      <c r="AB27" s="383">
        <v>1747.0901799999999</v>
      </c>
      <c r="AC27" s="371">
        <v>1399</v>
      </c>
      <c r="AD27" s="372">
        <v>665</v>
      </c>
      <c r="AE27" s="372">
        <v>237</v>
      </c>
      <c r="AF27" s="381">
        <v>184</v>
      </c>
      <c r="AG27" s="373">
        <v>10914</v>
      </c>
      <c r="AH27" s="372">
        <v>5331</v>
      </c>
      <c r="AI27" s="372">
        <v>3116</v>
      </c>
      <c r="AJ27" s="378">
        <v>6066.12</v>
      </c>
      <c r="AK27" s="371">
        <v>841</v>
      </c>
      <c r="AL27" s="372">
        <v>274</v>
      </c>
      <c r="AM27" s="372">
        <v>158</v>
      </c>
      <c r="AN27" s="381">
        <v>269.49722222222221</v>
      </c>
      <c r="AO27" s="369">
        <v>10277</v>
      </c>
      <c r="AP27" s="367">
        <v>4692</v>
      </c>
      <c r="AQ27" s="367">
        <v>2366</v>
      </c>
      <c r="AR27" s="378">
        <v>10259.761259999999</v>
      </c>
      <c r="AS27" s="366">
        <v>3942</v>
      </c>
      <c r="AT27" s="367">
        <v>2922</v>
      </c>
      <c r="AU27" s="367">
        <v>1122</v>
      </c>
      <c r="AV27" s="378">
        <v>746</v>
      </c>
      <c r="AW27" s="366">
        <v>101230</v>
      </c>
      <c r="AX27" s="367">
        <v>157355</v>
      </c>
      <c r="AY27" s="367">
        <v>82428</v>
      </c>
      <c r="AZ27" s="381">
        <v>69106.3</v>
      </c>
      <c r="BA27" s="369">
        <v>6448</v>
      </c>
      <c r="BB27" s="367">
        <v>5225</v>
      </c>
      <c r="BC27" s="367">
        <v>2159</v>
      </c>
      <c r="BD27" s="378">
        <v>1707.7458730158728</v>
      </c>
      <c r="BE27" s="366">
        <v>553505</v>
      </c>
      <c r="BF27" s="367">
        <v>608572</v>
      </c>
      <c r="BG27" s="378">
        <v>300418</v>
      </c>
      <c r="BH27" s="381">
        <v>341298.4374</v>
      </c>
      <c r="BI27" s="379"/>
      <c r="BJ27" s="379"/>
      <c r="BK27" s="379"/>
      <c r="BL27" s="379"/>
      <c r="BM27" s="379"/>
    </row>
    <row r="28" spans="1:65" s="380" customFormat="1" ht="16.5" customHeight="1" x14ac:dyDescent="0.25">
      <c r="A28" s="606"/>
      <c r="B28" s="329" t="s">
        <v>39</v>
      </c>
      <c r="C28" s="366">
        <v>10655</v>
      </c>
      <c r="D28" s="367">
        <v>6819</v>
      </c>
      <c r="E28" s="367">
        <v>3835</v>
      </c>
      <c r="F28" s="367">
        <v>3580</v>
      </c>
      <c r="G28" s="367">
        <v>2620</v>
      </c>
      <c r="H28" s="381">
        <v>1374</v>
      </c>
      <c r="I28" s="369">
        <v>161912</v>
      </c>
      <c r="J28" s="367">
        <v>134527</v>
      </c>
      <c r="K28" s="367">
        <v>81025</v>
      </c>
      <c r="L28" s="367">
        <v>121514</v>
      </c>
      <c r="M28" s="367">
        <v>145732</v>
      </c>
      <c r="N28" s="378">
        <v>99390</v>
      </c>
      <c r="O28" s="371">
        <v>16055</v>
      </c>
      <c r="P28" s="372">
        <v>10662</v>
      </c>
      <c r="Q28" s="372">
        <v>5475</v>
      </c>
      <c r="R28" s="372">
        <v>4770</v>
      </c>
      <c r="S28" s="372">
        <v>4176</v>
      </c>
      <c r="T28" s="381">
        <v>2458.435952380953</v>
      </c>
      <c r="U28" s="373">
        <v>343771</v>
      </c>
      <c r="V28" s="372">
        <v>527410</v>
      </c>
      <c r="W28" s="372">
        <v>555100</v>
      </c>
      <c r="X28" s="367">
        <v>444052.51639666659</v>
      </c>
      <c r="Y28" s="382">
        <v>212</v>
      </c>
      <c r="Z28" s="383">
        <v>3196.86</v>
      </c>
      <c r="AA28" s="384">
        <v>210.7103968253968</v>
      </c>
      <c r="AB28" s="383">
        <v>2164.5193166666668</v>
      </c>
      <c r="AC28" s="371">
        <v>1354</v>
      </c>
      <c r="AD28" s="372">
        <v>1042</v>
      </c>
      <c r="AE28" s="372">
        <v>422</v>
      </c>
      <c r="AF28" s="381">
        <v>235</v>
      </c>
      <c r="AG28" s="373">
        <v>8928</v>
      </c>
      <c r="AH28" s="372">
        <v>8394</v>
      </c>
      <c r="AI28" s="372">
        <v>5219</v>
      </c>
      <c r="AJ28" s="378">
        <v>9856.77</v>
      </c>
      <c r="AK28" s="371">
        <v>800</v>
      </c>
      <c r="AL28" s="372">
        <v>482</v>
      </c>
      <c r="AM28" s="372">
        <v>212</v>
      </c>
      <c r="AN28" s="381">
        <v>277.24968253968262</v>
      </c>
      <c r="AO28" s="369">
        <v>9183</v>
      </c>
      <c r="AP28" s="367">
        <v>7086</v>
      </c>
      <c r="AQ28" s="367">
        <v>3646</v>
      </c>
      <c r="AR28" s="378">
        <v>13172.651099999999</v>
      </c>
      <c r="AS28" s="366">
        <v>2481</v>
      </c>
      <c r="AT28" s="367">
        <v>2538</v>
      </c>
      <c r="AU28" s="367">
        <v>2198</v>
      </c>
      <c r="AV28" s="378">
        <v>927</v>
      </c>
      <c r="AW28" s="366">
        <v>72097</v>
      </c>
      <c r="AX28" s="367">
        <v>113120</v>
      </c>
      <c r="AY28" s="367">
        <v>140512</v>
      </c>
      <c r="AZ28" s="381">
        <v>86336.87</v>
      </c>
      <c r="BA28" s="369">
        <v>4674</v>
      </c>
      <c r="BB28" s="367">
        <v>4288</v>
      </c>
      <c r="BC28" s="367">
        <v>3964</v>
      </c>
      <c r="BD28" s="378">
        <v>1970.4758730158735</v>
      </c>
      <c r="BE28" s="366">
        <v>334588</v>
      </c>
      <c r="BF28" s="367">
        <v>520324</v>
      </c>
      <c r="BG28" s="378">
        <v>551455</v>
      </c>
      <c r="BH28" s="381">
        <v>428715.34598000004</v>
      </c>
      <c r="BI28" s="379"/>
      <c r="BJ28" s="379"/>
      <c r="BK28" s="379"/>
      <c r="BL28" s="379"/>
      <c r="BM28" s="379"/>
    </row>
    <row r="29" spans="1:65" s="380" customFormat="1" ht="16.5" customHeight="1" x14ac:dyDescent="0.25">
      <c r="A29" s="606"/>
      <c r="B29" s="336" t="s">
        <v>40</v>
      </c>
      <c r="C29" s="366">
        <v>8276</v>
      </c>
      <c r="D29" s="367">
        <v>10297</v>
      </c>
      <c r="E29" s="367">
        <v>7615</v>
      </c>
      <c r="F29" s="367">
        <v>3111</v>
      </c>
      <c r="G29" s="367">
        <v>2769</v>
      </c>
      <c r="H29" s="381">
        <v>2336</v>
      </c>
      <c r="I29" s="369">
        <v>98421</v>
      </c>
      <c r="J29" s="367">
        <v>166034</v>
      </c>
      <c r="K29" s="367">
        <v>153973</v>
      </c>
      <c r="L29" s="367">
        <v>87556</v>
      </c>
      <c r="M29" s="367">
        <v>119405</v>
      </c>
      <c r="N29" s="378">
        <v>147996</v>
      </c>
      <c r="O29" s="371">
        <v>12574</v>
      </c>
      <c r="P29" s="372">
        <v>16394</v>
      </c>
      <c r="Q29" s="372">
        <v>11956</v>
      </c>
      <c r="R29" s="372">
        <v>3967</v>
      </c>
      <c r="S29" s="372">
        <v>4050</v>
      </c>
      <c r="T29" s="381">
        <v>3762.9184920634921</v>
      </c>
      <c r="U29" s="373">
        <v>519203</v>
      </c>
      <c r="V29" s="372">
        <v>322460</v>
      </c>
      <c r="W29" s="372">
        <v>480721</v>
      </c>
      <c r="X29" s="367">
        <v>624782.1815233333</v>
      </c>
      <c r="Y29" s="382">
        <v>329</v>
      </c>
      <c r="Z29" s="383">
        <v>4993.8500000000004</v>
      </c>
      <c r="AA29" s="384">
        <v>214.33388888888891</v>
      </c>
      <c r="AB29" s="383">
        <v>3346.85196</v>
      </c>
      <c r="AC29" s="371">
        <v>2682</v>
      </c>
      <c r="AD29" s="372">
        <v>1133</v>
      </c>
      <c r="AE29" s="372">
        <v>715</v>
      </c>
      <c r="AF29" s="381">
        <v>473</v>
      </c>
      <c r="AG29" s="373">
        <v>21424</v>
      </c>
      <c r="AH29" s="372">
        <v>8893</v>
      </c>
      <c r="AI29" s="372">
        <v>8915</v>
      </c>
      <c r="AJ29" s="378">
        <v>20788.560000000001</v>
      </c>
      <c r="AK29" s="371">
        <v>2252</v>
      </c>
      <c r="AL29" s="372">
        <v>560</v>
      </c>
      <c r="AM29" s="372">
        <v>459</v>
      </c>
      <c r="AN29" s="381">
        <v>558.24277777777775</v>
      </c>
      <c r="AO29" s="369">
        <v>23423</v>
      </c>
      <c r="AP29" s="367">
        <v>7136</v>
      </c>
      <c r="AQ29" s="367">
        <v>5534</v>
      </c>
      <c r="AR29" s="378">
        <v>27168.346940000003</v>
      </c>
      <c r="AS29" s="366">
        <v>4933</v>
      </c>
      <c r="AT29" s="367">
        <v>1978</v>
      </c>
      <c r="AU29" s="367">
        <v>2054</v>
      </c>
      <c r="AV29" s="378">
        <v>1534</v>
      </c>
      <c r="AW29" s="366">
        <v>132548</v>
      </c>
      <c r="AX29" s="367">
        <v>78664</v>
      </c>
      <c r="AY29" s="367">
        <v>110490</v>
      </c>
      <c r="AZ29" s="381">
        <v>122213.13</v>
      </c>
      <c r="BA29" s="369">
        <v>9704</v>
      </c>
      <c r="BB29" s="367">
        <v>3407</v>
      </c>
      <c r="BC29" s="367">
        <v>3591</v>
      </c>
      <c r="BD29" s="378">
        <v>2990.3418253968248</v>
      </c>
      <c r="BE29" s="366">
        <v>495779</v>
      </c>
      <c r="BF29" s="367">
        <v>315325</v>
      </c>
      <c r="BG29" s="378">
        <v>475186</v>
      </c>
      <c r="BH29" s="381">
        <v>594266.98262333334</v>
      </c>
      <c r="BI29" s="379"/>
      <c r="BJ29" s="379"/>
      <c r="BK29" s="379"/>
      <c r="BL29" s="379"/>
      <c r="BM29" s="379"/>
    </row>
    <row r="30" spans="1:65" s="386" customFormat="1" ht="16.5" customHeight="1" thickBot="1" x14ac:dyDescent="0.3">
      <c r="A30" s="607"/>
      <c r="B30" s="309" t="s">
        <v>41</v>
      </c>
      <c r="C30" s="351">
        <v>7992</v>
      </c>
      <c r="D30" s="352">
        <v>4721</v>
      </c>
      <c r="E30" s="352">
        <v>4100</v>
      </c>
      <c r="F30" s="352">
        <v>1501</v>
      </c>
      <c r="G30" s="352">
        <v>808</v>
      </c>
      <c r="H30" s="353">
        <v>978</v>
      </c>
      <c r="I30" s="354">
        <v>59042</v>
      </c>
      <c r="J30" s="352">
        <v>39499</v>
      </c>
      <c r="K30" s="352">
        <v>50432</v>
      </c>
      <c r="L30" s="352">
        <v>13268</v>
      </c>
      <c r="M30" s="352">
        <v>17473</v>
      </c>
      <c r="N30" s="355">
        <v>43003</v>
      </c>
      <c r="O30" s="356">
        <v>9360</v>
      </c>
      <c r="P30" s="357">
        <v>4825</v>
      </c>
      <c r="Q30" s="357">
        <v>4482</v>
      </c>
      <c r="R30" s="357">
        <v>716</v>
      </c>
      <c r="S30" s="357">
        <v>610</v>
      </c>
      <c r="T30" s="353">
        <v>1130.581587301587</v>
      </c>
      <c r="U30" s="358">
        <v>115914</v>
      </c>
      <c r="V30" s="357">
        <v>32070</v>
      </c>
      <c r="W30" s="357">
        <v>45258</v>
      </c>
      <c r="X30" s="352">
        <v>152669.3186511111</v>
      </c>
      <c r="Y30" s="359">
        <v>354</v>
      </c>
      <c r="Z30" s="360">
        <v>4592.8</v>
      </c>
      <c r="AA30" s="361">
        <v>200.43952380952379</v>
      </c>
      <c r="AB30" s="360">
        <v>2589.5598588888893</v>
      </c>
      <c r="AC30" s="356">
        <v>2839</v>
      </c>
      <c r="AD30" s="357">
        <v>1274</v>
      </c>
      <c r="AE30" s="362">
        <v>558</v>
      </c>
      <c r="AF30" s="363">
        <v>237</v>
      </c>
      <c r="AG30" s="358">
        <v>20734</v>
      </c>
      <c r="AH30" s="357">
        <v>5225</v>
      </c>
      <c r="AI30" s="357">
        <v>4132</v>
      </c>
      <c r="AJ30" s="364">
        <v>10835.3</v>
      </c>
      <c r="AK30" s="356">
        <v>2101</v>
      </c>
      <c r="AL30" s="357">
        <v>399</v>
      </c>
      <c r="AM30" s="357">
        <v>215</v>
      </c>
      <c r="AN30" s="363">
        <v>250.55325396825401</v>
      </c>
      <c r="AO30" s="354">
        <v>18535</v>
      </c>
      <c r="AP30" s="352">
        <v>4394</v>
      </c>
      <c r="AQ30" s="352">
        <v>2694</v>
      </c>
      <c r="AR30" s="364">
        <v>12840.387269999999</v>
      </c>
      <c r="AS30" s="351">
        <v>1261</v>
      </c>
      <c r="AT30" s="352">
        <v>227</v>
      </c>
      <c r="AU30" s="352">
        <v>250</v>
      </c>
      <c r="AV30" s="355">
        <v>387</v>
      </c>
      <c r="AW30" s="351">
        <v>29699</v>
      </c>
      <c r="AX30" s="352">
        <v>8043</v>
      </c>
      <c r="AY30" s="352">
        <v>13341</v>
      </c>
      <c r="AZ30" s="353">
        <v>27574.77</v>
      </c>
      <c r="BA30" s="354">
        <v>2380</v>
      </c>
      <c r="BB30" s="352">
        <v>317</v>
      </c>
      <c r="BC30" s="352">
        <v>396</v>
      </c>
      <c r="BD30" s="355">
        <v>679.58880952380946</v>
      </c>
      <c r="BE30" s="351">
        <v>97379</v>
      </c>
      <c r="BF30" s="352">
        <v>27676</v>
      </c>
      <c r="BG30" s="355">
        <v>42564</v>
      </c>
      <c r="BH30" s="353">
        <v>137239.37152222221</v>
      </c>
      <c r="BI30" s="385"/>
      <c r="BJ30" s="385"/>
      <c r="BK30" s="385"/>
      <c r="BL30" s="385"/>
      <c r="BM30" s="385"/>
    </row>
    <row r="31" spans="1:65" ht="15" customHeight="1" x14ac:dyDescent="0.25">
      <c r="A31" s="608" t="s">
        <v>8</v>
      </c>
      <c r="B31" s="320" t="s">
        <v>9</v>
      </c>
      <c r="C31" s="387">
        <v>1587639</v>
      </c>
      <c r="D31" s="388">
        <v>1262669</v>
      </c>
      <c r="E31" s="388">
        <v>1016755</v>
      </c>
      <c r="F31" s="388">
        <v>663807</v>
      </c>
      <c r="G31" s="388">
        <v>489977</v>
      </c>
      <c r="H31" s="389">
        <v>389779</v>
      </c>
      <c r="I31" s="390">
        <v>29904735</v>
      </c>
      <c r="J31" s="388">
        <v>29496572</v>
      </c>
      <c r="K31" s="388">
        <v>28595799</v>
      </c>
      <c r="L31" s="388">
        <v>27856313</v>
      </c>
      <c r="M31" s="388">
        <v>26963252</v>
      </c>
      <c r="N31" s="391">
        <v>26745874.619999997</v>
      </c>
      <c r="O31" s="392">
        <v>2373588</v>
      </c>
      <c r="P31" s="393">
        <v>1872338</v>
      </c>
      <c r="Q31" s="393">
        <v>1445615</v>
      </c>
      <c r="R31" s="393">
        <v>957383</v>
      </c>
      <c r="S31" s="393">
        <v>751365</v>
      </c>
      <c r="T31" s="389">
        <v>659519.51738095249</v>
      </c>
      <c r="U31" s="394">
        <v>55426028</v>
      </c>
      <c r="V31" s="393">
        <v>53996417</v>
      </c>
      <c r="W31" s="393">
        <v>51256612</v>
      </c>
      <c r="X31" s="395">
        <v>64203133.026923344</v>
      </c>
      <c r="Y31" s="396">
        <v>107596</v>
      </c>
      <c r="Z31" s="397">
        <v>1313129.3499999999</v>
      </c>
      <c r="AA31" s="398">
        <v>62887.788968253968</v>
      </c>
      <c r="AB31" s="397">
        <v>929369.03264111106</v>
      </c>
      <c r="AC31" s="392">
        <v>476457</v>
      </c>
      <c r="AD31" s="393">
        <v>277511</v>
      </c>
      <c r="AE31" s="393">
        <v>177811</v>
      </c>
      <c r="AF31" s="389">
        <v>103796</v>
      </c>
      <c r="AG31" s="394">
        <v>4357888</v>
      </c>
      <c r="AH31" s="393">
        <v>2307000</v>
      </c>
      <c r="AI31" s="393">
        <v>1864783</v>
      </c>
      <c r="AJ31" s="391">
        <v>4939870.43</v>
      </c>
      <c r="AK31" s="392">
        <v>323671</v>
      </c>
      <c r="AL31" s="393">
        <v>144124</v>
      </c>
      <c r="AM31" s="393">
        <v>100080</v>
      </c>
      <c r="AN31" s="389">
        <v>121144.54817460317</v>
      </c>
      <c r="AO31" s="390">
        <v>3991963</v>
      </c>
      <c r="AP31" s="388">
        <v>2101339</v>
      </c>
      <c r="AQ31" s="388">
        <v>1437097</v>
      </c>
      <c r="AR31" s="391">
        <v>6032678.819461111</v>
      </c>
      <c r="AS31" s="387">
        <v>540298</v>
      </c>
      <c r="AT31" s="388">
        <v>386296</v>
      </c>
      <c r="AU31" s="388">
        <v>312166</v>
      </c>
      <c r="AV31" s="391">
        <v>178387</v>
      </c>
      <c r="AW31" s="387">
        <v>24237911</v>
      </c>
      <c r="AX31" s="388">
        <v>25549313</v>
      </c>
      <c r="AY31" s="388">
        <v>25098468</v>
      </c>
      <c r="AZ31" s="389">
        <v>20492874.840000004</v>
      </c>
      <c r="BA31" s="390">
        <v>1121944</v>
      </c>
      <c r="BB31" s="388">
        <v>813260</v>
      </c>
      <c r="BC31" s="388">
        <v>651285</v>
      </c>
      <c r="BD31" s="391">
        <v>475487.18023809523</v>
      </c>
      <c r="BE31" s="387">
        <v>51434065</v>
      </c>
      <c r="BF31" s="388">
        <v>51895079</v>
      </c>
      <c r="BG31" s="399">
        <v>49819515</v>
      </c>
      <c r="BH31" s="389">
        <v>57241085.174821116</v>
      </c>
      <c r="BI31" s="198"/>
      <c r="BJ31" s="198"/>
      <c r="BK31" s="198"/>
      <c r="BL31" s="198"/>
      <c r="BM31" s="198"/>
    </row>
    <row r="32" spans="1:65" ht="15" customHeight="1" x14ac:dyDescent="0.25">
      <c r="A32" s="609"/>
      <c r="B32" s="329" t="s">
        <v>38</v>
      </c>
      <c r="C32" s="366">
        <v>277935</v>
      </c>
      <c r="D32" s="367">
        <v>206356</v>
      </c>
      <c r="E32" s="367">
        <v>228036</v>
      </c>
      <c r="F32" s="367">
        <v>165017</v>
      </c>
      <c r="G32" s="367">
        <v>84293</v>
      </c>
      <c r="H32" s="381">
        <v>70355</v>
      </c>
      <c r="I32" s="369">
        <v>7283257</v>
      </c>
      <c r="J32" s="367">
        <v>6288175</v>
      </c>
      <c r="K32" s="367">
        <v>8235585</v>
      </c>
      <c r="L32" s="367">
        <v>9844804</v>
      </c>
      <c r="M32" s="367">
        <v>6149815</v>
      </c>
      <c r="N32" s="378">
        <v>5949717.6299999999</v>
      </c>
      <c r="O32" s="371">
        <v>452389</v>
      </c>
      <c r="P32" s="372">
        <v>332669</v>
      </c>
      <c r="Q32" s="372">
        <v>366913</v>
      </c>
      <c r="R32" s="372">
        <v>296925</v>
      </c>
      <c r="S32" s="372">
        <v>152559</v>
      </c>
      <c r="T32" s="381">
        <v>136167.40309523811</v>
      </c>
      <c r="U32" s="373">
        <v>17226319</v>
      </c>
      <c r="V32" s="372">
        <v>19273073</v>
      </c>
      <c r="W32" s="372">
        <v>11323682</v>
      </c>
      <c r="X32" s="367">
        <v>14122617.928241109</v>
      </c>
      <c r="Y32" s="382">
        <v>12120</v>
      </c>
      <c r="Z32" s="383">
        <v>180052.4</v>
      </c>
      <c r="AA32" s="384">
        <v>8716.8388095238097</v>
      </c>
      <c r="AB32" s="383">
        <v>132162.7480433333</v>
      </c>
      <c r="AC32" s="371">
        <v>66735</v>
      </c>
      <c r="AD32" s="372">
        <v>36010</v>
      </c>
      <c r="AE32" s="372">
        <v>18134</v>
      </c>
      <c r="AF32" s="381">
        <v>19071</v>
      </c>
      <c r="AG32" s="373">
        <v>737045</v>
      </c>
      <c r="AH32" s="372">
        <v>397326</v>
      </c>
      <c r="AI32" s="372">
        <v>235300</v>
      </c>
      <c r="AJ32" s="378">
        <v>902577.07</v>
      </c>
      <c r="AK32" s="371">
        <v>47790</v>
      </c>
      <c r="AL32" s="372">
        <v>21761</v>
      </c>
      <c r="AM32" s="372">
        <v>11726</v>
      </c>
      <c r="AN32" s="381">
        <v>8716.8388095238097</v>
      </c>
      <c r="AO32" s="369">
        <v>646273</v>
      </c>
      <c r="AP32" s="367">
        <v>350504</v>
      </c>
      <c r="AQ32" s="367">
        <v>187708</v>
      </c>
      <c r="AR32" s="378">
        <v>1117797.9435733331</v>
      </c>
      <c r="AS32" s="366">
        <v>161301</v>
      </c>
      <c r="AT32" s="367">
        <v>129007</v>
      </c>
      <c r="AU32" s="367">
        <v>66159</v>
      </c>
      <c r="AV32" s="378">
        <v>39164</v>
      </c>
      <c r="AW32" s="366">
        <v>7498540</v>
      </c>
      <c r="AX32" s="367">
        <v>9447478</v>
      </c>
      <c r="AY32" s="367">
        <v>5914514</v>
      </c>
      <c r="AZ32" s="381">
        <v>4867088.16</v>
      </c>
      <c r="BA32" s="369">
        <v>319124</v>
      </c>
      <c r="BB32" s="367">
        <v>275164</v>
      </c>
      <c r="BC32" s="367">
        <v>140833</v>
      </c>
      <c r="BD32" s="378">
        <v>104209.08904761904</v>
      </c>
      <c r="BE32" s="366">
        <v>16580046</v>
      </c>
      <c r="BF32" s="367">
        <v>18922568</v>
      </c>
      <c r="BG32" s="378">
        <v>11135975</v>
      </c>
      <c r="BH32" s="381">
        <v>12872657.236624446</v>
      </c>
      <c r="BI32" s="198"/>
      <c r="BJ32" s="198"/>
      <c r="BK32" s="198"/>
      <c r="BL32" s="198"/>
      <c r="BM32" s="198"/>
    </row>
    <row r="33" spans="1:65" ht="15" customHeight="1" x14ac:dyDescent="0.25">
      <c r="A33" s="609"/>
      <c r="B33" s="336" t="s">
        <v>39</v>
      </c>
      <c r="C33" s="366">
        <v>459532</v>
      </c>
      <c r="D33" s="367">
        <v>309234</v>
      </c>
      <c r="E33" s="367">
        <v>191346</v>
      </c>
      <c r="F33" s="367">
        <v>178894</v>
      </c>
      <c r="G33" s="367">
        <v>138636</v>
      </c>
      <c r="H33" s="381">
        <v>84280</v>
      </c>
      <c r="I33" s="369">
        <v>10578904</v>
      </c>
      <c r="J33" s="367">
        <v>8856070</v>
      </c>
      <c r="K33" s="367">
        <v>6449132</v>
      </c>
      <c r="L33" s="367">
        <v>9020646</v>
      </c>
      <c r="M33" s="367">
        <v>9205907</v>
      </c>
      <c r="N33" s="378">
        <v>6933815.0700000003</v>
      </c>
      <c r="O33" s="371">
        <v>758262</v>
      </c>
      <c r="P33" s="372">
        <v>504873</v>
      </c>
      <c r="Q33" s="372">
        <v>303273</v>
      </c>
      <c r="R33" s="372">
        <v>293424</v>
      </c>
      <c r="S33" s="372">
        <v>240786</v>
      </c>
      <c r="T33" s="381">
        <v>162195.50706349211</v>
      </c>
      <c r="U33" s="373">
        <v>13131341</v>
      </c>
      <c r="V33" s="372">
        <v>17960482</v>
      </c>
      <c r="W33" s="372">
        <v>18085430</v>
      </c>
      <c r="X33" s="367">
        <v>17277851.048016671</v>
      </c>
      <c r="Y33" s="382">
        <v>15429</v>
      </c>
      <c r="Z33" s="383">
        <v>225905.99</v>
      </c>
      <c r="AA33" s="384">
        <v>9939.8358730158725</v>
      </c>
      <c r="AB33" s="383">
        <v>158009.8173433333</v>
      </c>
      <c r="AC33" s="371">
        <v>71698</v>
      </c>
      <c r="AD33" s="372">
        <v>54182</v>
      </c>
      <c r="AE33" s="372">
        <v>32785</v>
      </c>
      <c r="AF33" s="381">
        <v>21781</v>
      </c>
      <c r="AG33" s="373">
        <v>683887</v>
      </c>
      <c r="AH33" s="372">
        <v>584093</v>
      </c>
      <c r="AI33" s="372">
        <v>439729</v>
      </c>
      <c r="AJ33" s="378">
        <v>1033112.83</v>
      </c>
      <c r="AK33" s="371">
        <v>47346</v>
      </c>
      <c r="AL33" s="372">
        <v>31923</v>
      </c>
      <c r="AM33" s="372">
        <v>20654</v>
      </c>
      <c r="AN33" s="381">
        <v>9939.8358730158725</v>
      </c>
      <c r="AO33" s="369">
        <v>631529</v>
      </c>
      <c r="AP33" s="367">
        <v>495276</v>
      </c>
      <c r="AQ33" s="367">
        <v>322219</v>
      </c>
      <c r="AR33" s="378">
        <v>1290283.5749222219</v>
      </c>
      <c r="AS33" s="366">
        <v>119648</v>
      </c>
      <c r="AT33" s="367">
        <v>124712</v>
      </c>
      <c r="AU33" s="367">
        <v>105851</v>
      </c>
      <c r="AV33" s="378">
        <v>47070</v>
      </c>
      <c r="AW33" s="366">
        <v>5765244</v>
      </c>
      <c r="AX33" s="367">
        <v>8436552</v>
      </c>
      <c r="AY33" s="367">
        <v>8766178</v>
      </c>
      <c r="AZ33" s="381">
        <v>5674796.25</v>
      </c>
      <c r="BA33" s="369">
        <v>255927</v>
      </c>
      <c r="BB33" s="367">
        <v>261501</v>
      </c>
      <c r="BC33" s="367">
        <v>220132</v>
      </c>
      <c r="BD33" s="378">
        <v>126378.84912698413</v>
      </c>
      <c r="BE33" s="366">
        <v>12499812</v>
      </c>
      <c r="BF33" s="367">
        <v>17465206</v>
      </c>
      <c r="BG33" s="378">
        <v>17763211</v>
      </c>
      <c r="BH33" s="381">
        <v>15829557.655751113</v>
      </c>
      <c r="BI33" s="198"/>
      <c r="BJ33" s="198"/>
      <c r="BK33" s="198"/>
      <c r="BL33" s="198"/>
      <c r="BM33" s="198"/>
    </row>
    <row r="34" spans="1:65" ht="15" customHeight="1" x14ac:dyDescent="0.25">
      <c r="A34" s="609"/>
      <c r="B34" s="329" t="s">
        <v>40</v>
      </c>
      <c r="C34" s="366">
        <v>361242</v>
      </c>
      <c r="D34" s="367">
        <v>458215</v>
      </c>
      <c r="E34" s="367">
        <v>324213</v>
      </c>
      <c r="F34" s="367">
        <v>172975</v>
      </c>
      <c r="G34" s="367">
        <v>159384</v>
      </c>
      <c r="H34" s="381">
        <v>128920</v>
      </c>
      <c r="I34" s="369">
        <v>6426839</v>
      </c>
      <c r="J34" s="367">
        <v>10947086</v>
      </c>
      <c r="K34" s="367">
        <v>9434855</v>
      </c>
      <c r="L34" s="367">
        <v>7092912</v>
      </c>
      <c r="M34" s="367">
        <v>9055718</v>
      </c>
      <c r="N34" s="378">
        <v>9407928.1999999993</v>
      </c>
      <c r="O34" s="371">
        <v>567894</v>
      </c>
      <c r="P34" s="372">
        <v>742818</v>
      </c>
      <c r="Q34" s="372">
        <v>505309</v>
      </c>
      <c r="R34" s="372">
        <v>267456</v>
      </c>
      <c r="S34" s="372">
        <v>260747</v>
      </c>
      <c r="T34" s="381">
        <v>233628.18444444449</v>
      </c>
      <c r="U34" s="373">
        <v>17634479</v>
      </c>
      <c r="V34" s="372">
        <v>13432563</v>
      </c>
      <c r="W34" s="372">
        <v>17292711</v>
      </c>
      <c r="X34" s="367">
        <v>23120602.544175562</v>
      </c>
      <c r="Y34" s="382">
        <v>26169</v>
      </c>
      <c r="Z34" s="383">
        <v>404222.8</v>
      </c>
      <c r="AA34" s="384">
        <v>16833.964523809529</v>
      </c>
      <c r="AB34" s="383">
        <v>261113.39869</v>
      </c>
      <c r="AC34" s="371">
        <v>138799</v>
      </c>
      <c r="AD34" s="372">
        <v>65839</v>
      </c>
      <c r="AE34" s="372">
        <v>49250</v>
      </c>
      <c r="AF34" s="381">
        <v>36617</v>
      </c>
      <c r="AG34" s="373">
        <v>1420695</v>
      </c>
      <c r="AH34" s="372">
        <v>704682</v>
      </c>
      <c r="AI34" s="372">
        <v>661737</v>
      </c>
      <c r="AJ34" s="378">
        <v>1807499.37</v>
      </c>
      <c r="AK34" s="371">
        <v>109268</v>
      </c>
      <c r="AL34" s="372">
        <v>40760</v>
      </c>
      <c r="AM34" s="372">
        <v>31994</v>
      </c>
      <c r="AN34" s="381">
        <v>16833.964523809529</v>
      </c>
      <c r="AO34" s="369">
        <v>1334598</v>
      </c>
      <c r="AP34" s="367">
        <v>590602</v>
      </c>
      <c r="AQ34" s="367">
        <v>467283</v>
      </c>
      <c r="AR34" s="378">
        <v>2173300.6128600002</v>
      </c>
      <c r="AS34" s="366">
        <v>185414</v>
      </c>
      <c r="AT34" s="367">
        <v>107136</v>
      </c>
      <c r="AU34" s="367">
        <v>110134</v>
      </c>
      <c r="AV34" s="378">
        <v>66134</v>
      </c>
      <c r="AW34" s="366">
        <v>8014160</v>
      </c>
      <c r="AX34" s="367">
        <v>6388230</v>
      </c>
      <c r="AY34" s="367">
        <v>8393981</v>
      </c>
      <c r="AZ34" s="381">
        <v>7196206.0299999993</v>
      </c>
      <c r="BA34" s="369">
        <v>396041</v>
      </c>
      <c r="BB34" s="367">
        <v>226696</v>
      </c>
      <c r="BC34" s="367">
        <v>228752</v>
      </c>
      <c r="BD34" s="378">
        <v>174027.16698412696</v>
      </c>
      <c r="BE34" s="366">
        <v>16299881</v>
      </c>
      <c r="BF34" s="367">
        <v>12841961</v>
      </c>
      <c r="BG34" s="378">
        <v>16825428</v>
      </c>
      <c r="BH34" s="381">
        <v>20686188.532625556</v>
      </c>
      <c r="BI34" s="198"/>
      <c r="BJ34" s="198"/>
      <c r="BK34" s="198"/>
      <c r="BL34" s="198"/>
      <c r="BM34" s="198"/>
    </row>
    <row r="35" spans="1:65" ht="15.75" customHeight="1" thickBot="1" x14ac:dyDescent="0.3">
      <c r="A35" s="610"/>
      <c r="B35" s="400" t="s">
        <v>41</v>
      </c>
      <c r="C35" s="401">
        <v>488930</v>
      </c>
      <c r="D35" s="402">
        <v>288864</v>
      </c>
      <c r="E35" s="402">
        <v>273160</v>
      </c>
      <c r="F35" s="402">
        <v>146921</v>
      </c>
      <c r="G35" s="402">
        <v>107664</v>
      </c>
      <c r="H35" s="403">
        <v>106224</v>
      </c>
      <c r="I35" s="404">
        <v>5615736</v>
      </c>
      <c r="J35" s="402">
        <v>3405241</v>
      </c>
      <c r="K35" s="402">
        <v>4476226</v>
      </c>
      <c r="L35" s="402">
        <v>1897952</v>
      </c>
      <c r="M35" s="402">
        <v>2551812</v>
      </c>
      <c r="N35" s="405">
        <v>4454413.72</v>
      </c>
      <c r="O35" s="406">
        <v>595044</v>
      </c>
      <c r="P35" s="407">
        <v>291979</v>
      </c>
      <c r="Q35" s="407">
        <v>270120</v>
      </c>
      <c r="R35" s="407">
        <v>99578</v>
      </c>
      <c r="S35" s="407">
        <v>97273</v>
      </c>
      <c r="T35" s="403">
        <v>127528.4227777778</v>
      </c>
      <c r="U35" s="408">
        <v>7433888</v>
      </c>
      <c r="V35" s="407">
        <v>3330300</v>
      </c>
      <c r="W35" s="407">
        <v>4554789</v>
      </c>
      <c r="X35" s="402">
        <v>9682061.5064899996</v>
      </c>
      <c r="Y35" s="409">
        <v>53878</v>
      </c>
      <c r="Z35" s="410">
        <v>502948.16</v>
      </c>
      <c r="AA35" s="411">
        <v>27397.149761904759</v>
      </c>
      <c r="AB35" s="410">
        <v>378083.06856444443</v>
      </c>
      <c r="AC35" s="406">
        <v>199225</v>
      </c>
      <c r="AD35" s="407">
        <v>121480</v>
      </c>
      <c r="AE35" s="407">
        <v>77642</v>
      </c>
      <c r="AF35" s="403">
        <v>26327</v>
      </c>
      <c r="AG35" s="408">
        <v>1516259</v>
      </c>
      <c r="AH35" s="407">
        <v>620899</v>
      </c>
      <c r="AI35" s="407">
        <v>528017</v>
      </c>
      <c r="AJ35" s="405">
        <v>1196681.1599999999</v>
      </c>
      <c r="AK35" s="406">
        <v>119267</v>
      </c>
      <c r="AL35" s="407">
        <v>49680</v>
      </c>
      <c r="AM35" s="407">
        <v>35705</v>
      </c>
      <c r="AN35" s="403">
        <v>27397.149761904759</v>
      </c>
      <c r="AO35" s="404">
        <v>1379563</v>
      </c>
      <c r="AP35" s="402">
        <v>664957</v>
      </c>
      <c r="AQ35" s="402">
        <v>459888</v>
      </c>
      <c r="AR35" s="405">
        <v>1451296.6881055559</v>
      </c>
      <c r="AS35" s="401">
        <v>73935</v>
      </c>
      <c r="AT35" s="402">
        <v>25441</v>
      </c>
      <c r="AU35" s="402">
        <v>30022</v>
      </c>
      <c r="AV35" s="405">
        <v>26019</v>
      </c>
      <c r="AW35" s="401">
        <v>2959967</v>
      </c>
      <c r="AX35" s="402">
        <v>1277053</v>
      </c>
      <c r="AY35" s="402">
        <v>2023795</v>
      </c>
      <c r="AZ35" s="403">
        <v>2754784.4</v>
      </c>
      <c r="BA35" s="404">
        <v>150853</v>
      </c>
      <c r="BB35" s="402">
        <v>49899</v>
      </c>
      <c r="BC35" s="402">
        <v>61568</v>
      </c>
      <c r="BD35" s="405">
        <v>70872.075079365095</v>
      </c>
      <c r="BE35" s="401">
        <v>6054325</v>
      </c>
      <c r="BF35" s="402">
        <v>2665343</v>
      </c>
      <c r="BG35" s="405">
        <v>4094901</v>
      </c>
      <c r="BH35" s="403">
        <v>7852681.7498199996</v>
      </c>
      <c r="BI35" s="198"/>
      <c r="BJ35" s="198"/>
      <c r="BK35" s="198"/>
      <c r="BL35" s="198"/>
      <c r="BM35" s="198"/>
    </row>
    <row r="36" spans="1:65" x14ac:dyDescent="0.25">
      <c r="BH36" s="13"/>
    </row>
    <row r="37" spans="1:65" x14ac:dyDescent="0.25">
      <c r="A37" s="139" t="s">
        <v>316</v>
      </c>
      <c r="BH37" s="13"/>
    </row>
    <row r="38" spans="1:65" x14ac:dyDescent="0.25">
      <c r="A38" s="349" t="s">
        <v>277</v>
      </c>
      <c r="BH38" s="13"/>
    </row>
    <row r="39" spans="1:65" x14ac:dyDescent="0.25">
      <c r="A39" s="350" t="s">
        <v>65</v>
      </c>
      <c r="BH39" s="13"/>
    </row>
    <row r="40" spans="1:65" x14ac:dyDescent="0.25">
      <c r="BH40" s="13"/>
    </row>
    <row r="41" spans="1:65" x14ac:dyDescent="0.25">
      <c r="BH41" s="13"/>
    </row>
    <row r="42" spans="1:65" x14ac:dyDescent="0.25">
      <c r="BH42" s="13"/>
    </row>
  </sheetData>
  <sheetProtection selectLockedCells="1" selectUnlockedCells="1"/>
  <mergeCells count="22">
    <mergeCell ref="O4:T4"/>
    <mergeCell ref="A26:A30"/>
    <mergeCell ref="A31:A35"/>
    <mergeCell ref="A16:A20"/>
    <mergeCell ref="A11:A15"/>
    <mergeCell ref="A21:A25"/>
    <mergeCell ref="Y3:AB3"/>
    <mergeCell ref="A6:A10"/>
    <mergeCell ref="C4:H4"/>
    <mergeCell ref="I4:N4"/>
    <mergeCell ref="AS3:BH3"/>
    <mergeCell ref="BE4:BH4"/>
    <mergeCell ref="AW4:AZ4"/>
    <mergeCell ref="BA4:BD4"/>
    <mergeCell ref="AS4:AV4"/>
    <mergeCell ref="AO4:AR4"/>
    <mergeCell ref="AC3:AR3"/>
    <mergeCell ref="AC4:AF4"/>
    <mergeCell ref="AG4:AJ4"/>
    <mergeCell ref="AK4:AN4"/>
    <mergeCell ref="C3:X3"/>
    <mergeCell ref="U4:X4"/>
  </mergeCells>
  <pageMargins left="0.78740157480314965" right="0.78740157480314965" top="1.0236220472440944" bottom="1.0236220472440944" header="0.78740157480314965" footer="0.78740157480314965"/>
  <pageSetup paperSize="8" scale="76" fitToWidth="3" orientation="landscape" r:id="rId1"/>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9"/>
  <sheetViews>
    <sheetView zoomScale="90" zoomScaleNormal="90" workbookViewId="0">
      <pane xSplit="2" ySplit="5" topLeftCell="C6" activePane="bottomRight" state="frozen"/>
      <selection pane="topRight" activeCell="C1" sqref="C1"/>
      <selection pane="bottomLeft" activeCell="A8" sqref="A8"/>
      <selection pane="bottomRight"/>
    </sheetView>
  </sheetViews>
  <sheetFormatPr baseColWidth="10" defaultColWidth="11.5703125" defaultRowHeight="15.75" x14ac:dyDescent="0.25"/>
  <cols>
    <col min="1" max="1" width="43.140625" style="139" customWidth="1"/>
    <col min="2" max="2" width="21.5703125" style="11" customWidth="1"/>
    <col min="3" max="7" width="11.5703125" style="10"/>
    <col min="8" max="8" width="11.5703125" style="13"/>
    <col min="9" max="13" width="11.5703125" style="10"/>
    <col min="14" max="14" width="11.5703125" style="13"/>
    <col min="15" max="15" width="12" style="13" bestFit="1" customWidth="1"/>
    <col min="16" max="16" width="17.140625" style="13" bestFit="1" customWidth="1"/>
    <col min="17" max="17" width="11.5703125" style="10"/>
    <col min="18" max="18" width="11.5703125" style="13"/>
    <col min="19" max="21" width="11.5703125" style="10"/>
    <col min="22" max="22" width="11.5703125" style="13"/>
    <col min="23" max="25" width="11.5703125" style="10"/>
    <col min="26" max="26" width="11.5703125" style="13"/>
    <col min="27" max="29" width="11.5703125" style="10"/>
    <col min="30" max="30" width="11.5703125" style="13"/>
    <col min="31" max="33" width="11.5703125" style="10"/>
    <col min="34" max="34" width="11.5703125" style="13"/>
    <col min="35" max="37" width="11.5703125" style="10"/>
    <col min="38" max="38" width="11.5703125" style="13"/>
    <col min="39" max="16384" width="11.5703125" style="10"/>
  </cols>
  <sheetData>
    <row r="1" spans="1:39" ht="18.75" x14ac:dyDescent="0.25">
      <c r="A1" s="306" t="s">
        <v>299</v>
      </c>
    </row>
    <row r="2" spans="1:39" ht="16.5" thickBot="1" x14ac:dyDescent="0.3"/>
    <row r="3" spans="1:39" s="136" customFormat="1" ht="19.5" thickBot="1" x14ac:dyDescent="0.35">
      <c r="A3" s="85"/>
      <c r="B3" s="158"/>
      <c r="C3" s="600" t="s">
        <v>0</v>
      </c>
      <c r="D3" s="601"/>
      <c r="E3" s="601"/>
      <c r="F3" s="601"/>
      <c r="G3" s="601"/>
      <c r="H3" s="601"/>
      <c r="I3" s="601"/>
      <c r="J3" s="601"/>
      <c r="K3" s="601"/>
      <c r="L3" s="601"/>
      <c r="M3" s="601"/>
      <c r="N3" s="602"/>
      <c r="O3" s="600" t="s">
        <v>60</v>
      </c>
      <c r="P3" s="602"/>
      <c r="Q3" s="600" t="s">
        <v>1</v>
      </c>
      <c r="R3" s="601"/>
      <c r="S3" s="601"/>
      <c r="T3" s="601"/>
      <c r="U3" s="601"/>
      <c r="V3" s="601"/>
      <c r="W3" s="601"/>
      <c r="X3" s="602"/>
      <c r="Y3" s="601" t="s">
        <v>2</v>
      </c>
      <c r="Z3" s="601"/>
      <c r="AA3" s="601"/>
      <c r="AB3" s="601"/>
      <c r="AC3" s="601"/>
      <c r="AD3" s="601"/>
      <c r="AE3" s="601"/>
      <c r="AF3" s="602"/>
      <c r="AH3" s="217"/>
      <c r="AL3" s="217"/>
    </row>
    <row r="4" spans="1:39" s="139" customFormat="1" ht="48" thickBot="1" x14ac:dyDescent="0.25">
      <c r="A4" s="85"/>
      <c r="B4" s="130"/>
      <c r="C4" s="574" t="s">
        <v>43</v>
      </c>
      <c r="D4" s="572"/>
      <c r="E4" s="572"/>
      <c r="F4" s="572"/>
      <c r="G4" s="572"/>
      <c r="H4" s="572"/>
      <c r="I4" s="574" t="s">
        <v>296</v>
      </c>
      <c r="J4" s="572"/>
      <c r="K4" s="572"/>
      <c r="L4" s="572"/>
      <c r="M4" s="572"/>
      <c r="N4" s="573"/>
      <c r="O4" s="213" t="s">
        <v>43</v>
      </c>
      <c r="P4" s="213" t="s">
        <v>296</v>
      </c>
      <c r="Q4" s="574" t="s">
        <v>43</v>
      </c>
      <c r="R4" s="572"/>
      <c r="S4" s="572"/>
      <c r="T4" s="572"/>
      <c r="U4" s="574" t="s">
        <v>296</v>
      </c>
      <c r="V4" s="572"/>
      <c r="W4" s="572"/>
      <c r="X4" s="573"/>
      <c r="Y4" s="574" t="s">
        <v>43</v>
      </c>
      <c r="Z4" s="572"/>
      <c r="AA4" s="572"/>
      <c r="AB4" s="572"/>
      <c r="AC4" s="574" t="s">
        <v>296</v>
      </c>
      <c r="AD4" s="572"/>
      <c r="AE4" s="572"/>
      <c r="AF4" s="573"/>
    </row>
    <row r="5" spans="1:39" s="139" customFormat="1" ht="31.5" x14ac:dyDescent="0.2">
      <c r="A5" s="162" t="s">
        <v>6</v>
      </c>
      <c r="B5" s="135" t="s">
        <v>44</v>
      </c>
      <c r="C5" s="143">
        <v>1970</v>
      </c>
      <c r="D5" s="144">
        <v>1979</v>
      </c>
      <c r="E5" s="144">
        <v>1988</v>
      </c>
      <c r="F5" s="144">
        <v>2000</v>
      </c>
      <c r="G5" s="144">
        <v>2010</v>
      </c>
      <c r="H5" s="152">
        <v>2020</v>
      </c>
      <c r="I5" s="185">
        <v>1970</v>
      </c>
      <c r="J5" s="184">
        <v>1979</v>
      </c>
      <c r="K5" s="184">
        <v>1988</v>
      </c>
      <c r="L5" s="184">
        <v>2000</v>
      </c>
      <c r="M5" s="184">
        <v>2010</v>
      </c>
      <c r="N5" s="145">
        <v>2020</v>
      </c>
      <c r="O5" s="152">
        <v>2020</v>
      </c>
      <c r="P5" s="181">
        <v>2020</v>
      </c>
      <c r="Q5" s="185">
        <v>1988</v>
      </c>
      <c r="R5" s="184">
        <v>2000</v>
      </c>
      <c r="S5" s="184">
        <v>2010</v>
      </c>
      <c r="T5" s="152">
        <v>2020</v>
      </c>
      <c r="U5" s="185">
        <v>1988</v>
      </c>
      <c r="V5" s="184">
        <v>2000</v>
      </c>
      <c r="W5" s="184">
        <v>2010</v>
      </c>
      <c r="X5" s="145">
        <v>2020</v>
      </c>
      <c r="Y5" s="183">
        <v>1988</v>
      </c>
      <c r="Z5" s="184">
        <v>2000</v>
      </c>
      <c r="AA5" s="184">
        <v>2010</v>
      </c>
      <c r="AB5" s="152">
        <v>2020</v>
      </c>
      <c r="AC5" s="185">
        <v>1988</v>
      </c>
      <c r="AD5" s="184">
        <v>2000</v>
      </c>
      <c r="AE5" s="152">
        <v>2010</v>
      </c>
      <c r="AF5" s="145">
        <v>2020</v>
      </c>
    </row>
    <row r="6" spans="1:39" ht="15" customHeight="1" x14ac:dyDescent="0.25">
      <c r="A6" s="580" t="s">
        <v>15</v>
      </c>
      <c r="B6" s="18" t="s">
        <v>9</v>
      </c>
      <c r="C6" s="101">
        <v>368691</v>
      </c>
      <c r="D6" s="102">
        <v>249809</v>
      </c>
      <c r="E6" s="102">
        <v>178303</v>
      </c>
      <c r="F6" s="102">
        <v>99644</v>
      </c>
      <c r="G6" s="102">
        <v>68086</v>
      </c>
      <c r="H6" s="105">
        <v>55403</v>
      </c>
      <c r="I6" s="113">
        <v>219659</v>
      </c>
      <c r="J6" s="112">
        <v>171842</v>
      </c>
      <c r="K6" s="112">
        <v>127947</v>
      </c>
      <c r="L6" s="112">
        <v>71409</v>
      </c>
      <c r="M6" s="112">
        <v>53158</v>
      </c>
      <c r="N6" s="103">
        <v>46613.625</v>
      </c>
      <c r="O6" s="110">
        <v>5897</v>
      </c>
      <c r="P6" s="109">
        <v>2973.5</v>
      </c>
      <c r="Q6" s="113">
        <v>53244</v>
      </c>
      <c r="R6" s="112">
        <v>22371</v>
      </c>
      <c r="S6" s="112">
        <v>11397</v>
      </c>
      <c r="T6" s="105">
        <v>6988</v>
      </c>
      <c r="U6" s="113">
        <v>23991</v>
      </c>
      <c r="V6" s="112">
        <v>7139</v>
      </c>
      <c r="W6" s="112">
        <v>4444</v>
      </c>
      <c r="X6" s="103">
        <v>5409.75</v>
      </c>
      <c r="Y6" s="111">
        <v>125059</v>
      </c>
      <c r="Z6" s="112">
        <v>77273</v>
      </c>
      <c r="AA6" s="112">
        <v>56689</v>
      </c>
      <c r="AB6" s="105">
        <v>42518</v>
      </c>
      <c r="AC6" s="113">
        <v>103956</v>
      </c>
      <c r="AD6" s="112">
        <v>64270</v>
      </c>
      <c r="AE6" s="117">
        <v>48714</v>
      </c>
      <c r="AF6" s="103">
        <v>38230.375</v>
      </c>
      <c r="AG6" s="214"/>
      <c r="AH6" s="214"/>
      <c r="AI6" s="214"/>
      <c r="AJ6" s="214"/>
      <c r="AK6" s="214"/>
      <c r="AL6" s="214"/>
      <c r="AM6" s="214"/>
    </row>
    <row r="7" spans="1:39" ht="30" x14ac:dyDescent="0.25">
      <c r="A7" s="580"/>
      <c r="B7" s="20" t="s">
        <v>45</v>
      </c>
      <c r="C7" s="101">
        <v>151178</v>
      </c>
      <c r="D7" s="102">
        <v>119103</v>
      </c>
      <c r="E7" s="102">
        <v>98560</v>
      </c>
      <c r="F7" s="102">
        <v>61989</v>
      </c>
      <c r="G7" s="102">
        <v>46693</v>
      </c>
      <c r="H7" s="105">
        <v>36424</v>
      </c>
      <c r="I7" s="113">
        <v>115916</v>
      </c>
      <c r="J7" s="112">
        <v>91512</v>
      </c>
      <c r="K7" s="112">
        <v>76267</v>
      </c>
      <c r="L7" s="112">
        <v>47776</v>
      </c>
      <c r="M7" s="112">
        <v>38531</v>
      </c>
      <c r="N7" s="103">
        <v>31377</v>
      </c>
      <c r="O7" s="110">
        <v>4890</v>
      </c>
      <c r="P7" s="109">
        <v>2305.75</v>
      </c>
      <c r="Q7" s="113">
        <v>36650</v>
      </c>
      <c r="R7" s="112">
        <v>16610</v>
      </c>
      <c r="S7" s="112">
        <v>8798</v>
      </c>
      <c r="T7" s="105">
        <v>5331</v>
      </c>
      <c r="U7" s="113">
        <v>17026</v>
      </c>
      <c r="V7" s="112">
        <v>5192</v>
      </c>
      <c r="W7" s="112">
        <v>3375</v>
      </c>
      <c r="X7" s="103">
        <v>4258.375</v>
      </c>
      <c r="Y7" s="111">
        <v>61910</v>
      </c>
      <c r="Z7" s="112">
        <v>45379</v>
      </c>
      <c r="AA7" s="112">
        <v>37895</v>
      </c>
      <c r="AB7" s="105">
        <v>26203</v>
      </c>
      <c r="AC7" s="113">
        <v>59241</v>
      </c>
      <c r="AD7" s="112">
        <v>42584</v>
      </c>
      <c r="AE7" s="117">
        <v>35156</v>
      </c>
      <c r="AF7" s="103">
        <v>24812.875</v>
      </c>
      <c r="AG7" s="214"/>
      <c r="AH7" s="214"/>
      <c r="AI7" s="214"/>
      <c r="AJ7" s="214"/>
      <c r="AK7" s="214"/>
      <c r="AL7" s="214"/>
      <c r="AM7" s="214"/>
    </row>
    <row r="8" spans="1:39" ht="45" x14ac:dyDescent="0.25">
      <c r="A8" s="580"/>
      <c r="B8" s="18" t="s">
        <v>46</v>
      </c>
      <c r="C8" s="101">
        <v>113516</v>
      </c>
      <c r="D8" s="102">
        <v>80891</v>
      </c>
      <c r="E8" s="102">
        <v>52970</v>
      </c>
      <c r="F8" s="102">
        <v>18880</v>
      </c>
      <c r="G8" s="102">
        <v>7535</v>
      </c>
      <c r="H8" s="105">
        <v>3211</v>
      </c>
      <c r="I8" s="113">
        <v>53100</v>
      </c>
      <c r="J8" s="112">
        <v>50230</v>
      </c>
      <c r="K8" s="112">
        <v>35832</v>
      </c>
      <c r="L8" s="112">
        <v>11924</v>
      </c>
      <c r="M8" s="112">
        <v>4196</v>
      </c>
      <c r="N8" s="103">
        <v>1931.375</v>
      </c>
      <c r="O8" s="110">
        <v>440</v>
      </c>
      <c r="P8" s="109">
        <v>198.375</v>
      </c>
      <c r="Q8" s="113">
        <v>12453</v>
      </c>
      <c r="R8" s="112">
        <v>3868</v>
      </c>
      <c r="S8" s="112">
        <v>1630</v>
      </c>
      <c r="T8" s="105">
        <v>593</v>
      </c>
      <c r="U8" s="113">
        <v>5106</v>
      </c>
      <c r="V8" s="112">
        <v>1006</v>
      </c>
      <c r="W8" s="112">
        <v>466</v>
      </c>
      <c r="X8" s="103">
        <v>353.125</v>
      </c>
      <c r="Y8" s="111">
        <v>40517</v>
      </c>
      <c r="Z8" s="112">
        <v>15012</v>
      </c>
      <c r="AA8" s="112">
        <v>5905</v>
      </c>
      <c r="AB8" s="105">
        <v>2178</v>
      </c>
      <c r="AC8" s="113">
        <v>30726</v>
      </c>
      <c r="AD8" s="112">
        <v>10917</v>
      </c>
      <c r="AE8" s="117">
        <v>3729</v>
      </c>
      <c r="AF8" s="103">
        <v>1379.875</v>
      </c>
      <c r="AG8" s="214"/>
      <c r="AH8" s="214"/>
      <c r="AI8" s="214"/>
      <c r="AJ8" s="214"/>
      <c r="AK8" s="214"/>
      <c r="AL8" s="214"/>
      <c r="AM8" s="214"/>
    </row>
    <row r="9" spans="1:39" ht="15" customHeight="1" x14ac:dyDescent="0.25">
      <c r="A9" s="580"/>
      <c r="B9" s="20" t="s">
        <v>47</v>
      </c>
      <c r="C9" s="101">
        <v>86766</v>
      </c>
      <c r="D9" s="102">
        <v>37778</v>
      </c>
      <c r="E9" s="102">
        <v>19564</v>
      </c>
      <c r="F9" s="102">
        <v>8465</v>
      </c>
      <c r="G9" s="102">
        <v>2360</v>
      </c>
      <c r="H9" s="105">
        <v>3120</v>
      </c>
      <c r="I9" s="113">
        <v>38259</v>
      </c>
      <c r="J9" s="112">
        <v>20754</v>
      </c>
      <c r="K9" s="112">
        <v>9660</v>
      </c>
      <c r="L9" s="112">
        <v>3079</v>
      </c>
      <c r="M9" s="112">
        <v>908</v>
      </c>
      <c r="N9" s="103">
        <v>2361.625</v>
      </c>
      <c r="O9" s="110">
        <v>102</v>
      </c>
      <c r="P9" s="109">
        <v>62.875</v>
      </c>
      <c r="Q9" s="113">
        <v>3413</v>
      </c>
      <c r="R9" s="112">
        <v>1134</v>
      </c>
      <c r="S9" s="112">
        <v>369</v>
      </c>
      <c r="T9" s="105">
        <v>327</v>
      </c>
      <c r="U9" s="113">
        <v>1285</v>
      </c>
      <c r="V9" s="112">
        <v>278</v>
      </c>
      <c r="W9" s="112">
        <v>88</v>
      </c>
      <c r="X9" s="103">
        <v>236.875</v>
      </c>
      <c r="Y9" s="111">
        <v>16151</v>
      </c>
      <c r="Z9" s="112">
        <v>7331</v>
      </c>
      <c r="AA9" s="112">
        <v>1991</v>
      </c>
      <c r="AB9" s="105">
        <v>2691</v>
      </c>
      <c r="AC9" s="113">
        <v>8374</v>
      </c>
      <c r="AD9" s="112">
        <v>2801</v>
      </c>
      <c r="AE9" s="117">
        <v>819</v>
      </c>
      <c r="AF9" s="103">
        <v>2061.875</v>
      </c>
      <c r="AG9" s="214"/>
      <c r="AH9" s="214"/>
      <c r="AI9" s="214"/>
      <c r="AJ9" s="214"/>
      <c r="AK9" s="214"/>
      <c r="AL9" s="214"/>
      <c r="AM9" s="214"/>
    </row>
    <row r="10" spans="1:39" ht="30" x14ac:dyDescent="0.25">
      <c r="A10" s="580"/>
      <c r="B10" s="18" t="s">
        <v>48</v>
      </c>
      <c r="C10" s="101">
        <v>17231</v>
      </c>
      <c r="D10" s="102">
        <v>12037</v>
      </c>
      <c r="E10" s="102">
        <v>7209</v>
      </c>
      <c r="F10" s="102">
        <v>10310</v>
      </c>
      <c r="G10" s="102">
        <v>11498</v>
      </c>
      <c r="H10" s="105">
        <v>12648</v>
      </c>
      <c r="I10" s="113">
        <v>12384</v>
      </c>
      <c r="J10" s="112">
        <v>9346</v>
      </c>
      <c r="K10" s="112">
        <v>6190</v>
      </c>
      <c r="L10" s="112">
        <v>8630</v>
      </c>
      <c r="M10" s="112">
        <v>9524</v>
      </c>
      <c r="N10" s="103">
        <v>10943.625</v>
      </c>
      <c r="O10" s="110">
        <v>465</v>
      </c>
      <c r="P10" s="109">
        <v>406.5</v>
      </c>
      <c r="Q10" s="113">
        <v>728</v>
      </c>
      <c r="R10" s="112">
        <v>759</v>
      </c>
      <c r="S10" s="112">
        <v>600</v>
      </c>
      <c r="T10" s="105">
        <v>737</v>
      </c>
      <c r="U10" s="113">
        <v>575</v>
      </c>
      <c r="V10" s="112">
        <v>663</v>
      </c>
      <c r="W10" s="112">
        <v>514</v>
      </c>
      <c r="X10" s="103">
        <v>561.375</v>
      </c>
      <c r="Y10" s="111">
        <v>6481</v>
      </c>
      <c r="Z10" s="112">
        <v>9551</v>
      </c>
      <c r="AA10" s="112">
        <v>10898</v>
      </c>
      <c r="AB10" s="105">
        <v>11446</v>
      </c>
      <c r="AC10" s="113">
        <v>5615</v>
      </c>
      <c r="AD10" s="112">
        <v>7968</v>
      </c>
      <c r="AE10" s="117">
        <v>9010</v>
      </c>
      <c r="AF10" s="103">
        <v>9975.75</v>
      </c>
      <c r="AG10" s="214"/>
      <c r="AH10" s="214"/>
      <c r="AI10" s="214"/>
      <c r="AJ10" s="214"/>
      <c r="AK10" s="214"/>
      <c r="AL10" s="214"/>
      <c r="AM10" s="214"/>
    </row>
    <row r="11" spans="1:39" ht="15" customHeight="1" x14ac:dyDescent="0.25">
      <c r="A11" s="612" t="s">
        <v>16</v>
      </c>
      <c r="B11" s="20" t="s">
        <v>9</v>
      </c>
      <c r="C11" s="101">
        <v>97208</v>
      </c>
      <c r="D11" s="102">
        <v>64665</v>
      </c>
      <c r="E11" s="102">
        <v>46167</v>
      </c>
      <c r="F11" s="102">
        <v>25853</v>
      </c>
      <c r="G11" s="102">
        <v>18889</v>
      </c>
      <c r="H11" s="105">
        <v>15214</v>
      </c>
      <c r="I11" s="113">
        <v>57084</v>
      </c>
      <c r="J11" s="112">
        <v>45531</v>
      </c>
      <c r="K11" s="112">
        <v>33658</v>
      </c>
      <c r="L11" s="112">
        <v>19508</v>
      </c>
      <c r="M11" s="112">
        <v>14875</v>
      </c>
      <c r="N11" s="103">
        <v>12727.75</v>
      </c>
      <c r="O11" s="110">
        <v>1453</v>
      </c>
      <c r="P11" s="109">
        <v>731</v>
      </c>
      <c r="Q11" s="113">
        <v>12965</v>
      </c>
      <c r="R11" s="112">
        <v>5308</v>
      </c>
      <c r="S11" s="112">
        <v>2850</v>
      </c>
      <c r="T11" s="105">
        <v>1883</v>
      </c>
      <c r="U11" s="113">
        <v>5790</v>
      </c>
      <c r="V11" s="112">
        <v>1789</v>
      </c>
      <c r="W11" s="112">
        <v>1211</v>
      </c>
      <c r="X11" s="103">
        <v>1423.75</v>
      </c>
      <c r="Y11" s="111">
        <v>33202</v>
      </c>
      <c r="Z11" s="112">
        <v>20545</v>
      </c>
      <c r="AA11" s="112">
        <v>16039</v>
      </c>
      <c r="AB11" s="105">
        <v>11878</v>
      </c>
      <c r="AC11" s="113">
        <v>27868</v>
      </c>
      <c r="AD11" s="112">
        <v>17719</v>
      </c>
      <c r="AE11" s="117">
        <v>13664</v>
      </c>
      <c r="AF11" s="103">
        <v>10573</v>
      </c>
      <c r="AG11" s="214"/>
      <c r="AH11" s="214"/>
      <c r="AI11" s="214"/>
      <c r="AJ11" s="214"/>
      <c r="AK11" s="214"/>
      <c r="AL11" s="214"/>
      <c r="AM11" s="214"/>
    </row>
    <row r="12" spans="1:39" ht="30" x14ac:dyDescent="0.25">
      <c r="A12" s="612"/>
      <c r="B12" s="18" t="s">
        <v>45</v>
      </c>
      <c r="C12" s="101">
        <v>40100</v>
      </c>
      <c r="D12" s="102">
        <v>30904</v>
      </c>
      <c r="E12" s="102">
        <v>25224</v>
      </c>
      <c r="F12" s="102">
        <v>16302</v>
      </c>
      <c r="G12" s="102">
        <v>12788</v>
      </c>
      <c r="H12" s="215">
        <v>10114</v>
      </c>
      <c r="I12" s="113">
        <v>30301</v>
      </c>
      <c r="J12" s="112">
        <v>23992</v>
      </c>
      <c r="K12" s="112">
        <v>19799</v>
      </c>
      <c r="L12" s="112">
        <v>12928</v>
      </c>
      <c r="M12" s="112">
        <v>10584</v>
      </c>
      <c r="N12" s="103">
        <v>8636.375</v>
      </c>
      <c r="O12" s="110">
        <v>1181</v>
      </c>
      <c r="P12" s="109">
        <v>532.75</v>
      </c>
      <c r="Q12" s="113">
        <v>8967</v>
      </c>
      <c r="R12" s="112">
        <v>3890</v>
      </c>
      <c r="S12" s="112">
        <v>2151</v>
      </c>
      <c r="T12" s="105">
        <v>1475</v>
      </c>
      <c r="U12" s="113">
        <v>4125</v>
      </c>
      <c r="V12" s="112">
        <v>1198</v>
      </c>
      <c r="W12" s="112">
        <v>835</v>
      </c>
      <c r="X12" s="103">
        <v>1134.125</v>
      </c>
      <c r="Y12" s="111">
        <v>16257</v>
      </c>
      <c r="Z12" s="112">
        <v>12412</v>
      </c>
      <c r="AA12" s="112">
        <v>10637</v>
      </c>
      <c r="AB12" s="105">
        <v>7458</v>
      </c>
      <c r="AC12" s="113">
        <v>15675</v>
      </c>
      <c r="AD12" s="112">
        <v>11730</v>
      </c>
      <c r="AE12" s="117">
        <v>9749</v>
      </c>
      <c r="AF12" s="103">
        <v>6969.5</v>
      </c>
      <c r="AG12" s="214"/>
      <c r="AH12" s="214"/>
      <c r="AI12" s="214"/>
      <c r="AJ12" s="214"/>
      <c r="AK12" s="214"/>
      <c r="AL12" s="214"/>
      <c r="AM12" s="214"/>
    </row>
    <row r="13" spans="1:39" ht="45" x14ac:dyDescent="0.25">
      <c r="A13" s="612"/>
      <c r="B13" s="20" t="s">
        <v>46</v>
      </c>
      <c r="C13" s="101">
        <v>29819</v>
      </c>
      <c r="D13" s="102">
        <v>20807</v>
      </c>
      <c r="E13" s="102">
        <v>13777</v>
      </c>
      <c r="F13" s="102">
        <v>4764</v>
      </c>
      <c r="G13" s="102">
        <v>2058</v>
      </c>
      <c r="H13" s="105">
        <v>891</v>
      </c>
      <c r="I13" s="113">
        <v>14100</v>
      </c>
      <c r="J13" s="112">
        <v>13676</v>
      </c>
      <c r="K13" s="112">
        <v>9516</v>
      </c>
      <c r="L13" s="112">
        <v>3257</v>
      </c>
      <c r="M13" s="112">
        <v>1180</v>
      </c>
      <c r="N13" s="103">
        <v>531.5</v>
      </c>
      <c r="O13" s="110">
        <v>92</v>
      </c>
      <c r="P13" s="109">
        <v>37.25</v>
      </c>
      <c r="Q13" s="113">
        <v>3107</v>
      </c>
      <c r="R13" s="112">
        <v>833</v>
      </c>
      <c r="S13" s="112">
        <v>348</v>
      </c>
      <c r="T13" s="105">
        <v>141</v>
      </c>
      <c r="U13" s="113">
        <v>1250</v>
      </c>
      <c r="V13" s="112">
        <v>208</v>
      </c>
      <c r="W13" s="112">
        <v>108</v>
      </c>
      <c r="X13" s="103">
        <v>82.5</v>
      </c>
      <c r="Y13" s="111">
        <v>10670</v>
      </c>
      <c r="Z13" s="112">
        <v>3931</v>
      </c>
      <c r="AA13" s="112">
        <v>1710</v>
      </c>
      <c r="AB13" s="105">
        <v>658</v>
      </c>
      <c r="AC13" s="113">
        <v>8265</v>
      </c>
      <c r="AD13" s="112">
        <v>3049</v>
      </c>
      <c r="AE13" s="117">
        <v>1071</v>
      </c>
      <c r="AF13" s="103">
        <v>411.75</v>
      </c>
      <c r="AG13" s="214"/>
      <c r="AH13" s="214"/>
      <c r="AI13" s="214"/>
      <c r="AJ13" s="214"/>
      <c r="AK13" s="214"/>
      <c r="AL13" s="214"/>
      <c r="AM13" s="214"/>
    </row>
    <row r="14" spans="1:39" ht="15" customHeight="1" x14ac:dyDescent="0.25">
      <c r="A14" s="612"/>
      <c r="B14" s="18" t="s">
        <v>47</v>
      </c>
      <c r="C14" s="101">
        <v>22085</v>
      </c>
      <c r="D14" s="102">
        <v>9159</v>
      </c>
      <c r="E14" s="102">
        <v>4645</v>
      </c>
      <c r="F14" s="102">
        <v>1462</v>
      </c>
      <c r="G14" s="102">
        <v>563</v>
      </c>
      <c r="H14" s="105">
        <v>715</v>
      </c>
      <c r="I14" s="113">
        <v>9438</v>
      </c>
      <c r="J14" s="112">
        <v>5183</v>
      </c>
      <c r="K14" s="112">
        <v>2230</v>
      </c>
      <c r="L14" s="112">
        <v>542</v>
      </c>
      <c r="M14" s="112">
        <v>201</v>
      </c>
      <c r="N14" s="103">
        <v>550.875</v>
      </c>
      <c r="O14" s="110">
        <v>14</v>
      </c>
      <c r="P14" s="109">
        <v>9.125</v>
      </c>
      <c r="Q14" s="113">
        <v>674</v>
      </c>
      <c r="R14" s="112">
        <v>208</v>
      </c>
      <c r="S14" s="112">
        <v>77</v>
      </c>
      <c r="T14" s="105">
        <v>70</v>
      </c>
      <c r="U14" s="113">
        <v>230</v>
      </c>
      <c r="V14" s="112">
        <v>46</v>
      </c>
      <c r="W14" s="112">
        <v>18</v>
      </c>
      <c r="X14" s="103">
        <v>53.75</v>
      </c>
      <c r="Y14" s="111">
        <v>3971</v>
      </c>
      <c r="Z14" s="112">
        <v>1254</v>
      </c>
      <c r="AA14" s="112">
        <v>486</v>
      </c>
      <c r="AB14" s="105">
        <v>631</v>
      </c>
      <c r="AC14" s="113">
        <v>2000</v>
      </c>
      <c r="AD14" s="112">
        <v>495</v>
      </c>
      <c r="AE14" s="117">
        <v>183</v>
      </c>
      <c r="AF14" s="103">
        <v>488</v>
      </c>
      <c r="AG14" s="214"/>
      <c r="AH14" s="214"/>
      <c r="AI14" s="214"/>
      <c r="AJ14" s="214"/>
      <c r="AK14" s="214"/>
      <c r="AL14" s="214"/>
      <c r="AM14" s="214"/>
    </row>
    <row r="15" spans="1:39" ht="30" x14ac:dyDescent="0.25">
      <c r="A15" s="612"/>
      <c r="B15" s="20" t="s">
        <v>48</v>
      </c>
      <c r="C15" s="101">
        <v>5204</v>
      </c>
      <c r="D15" s="102">
        <v>3795</v>
      </c>
      <c r="E15" s="102">
        <v>2521</v>
      </c>
      <c r="F15" s="102">
        <v>3325</v>
      </c>
      <c r="G15" s="102">
        <v>3480</v>
      </c>
      <c r="H15" s="105">
        <v>3494</v>
      </c>
      <c r="I15" s="113">
        <v>3245</v>
      </c>
      <c r="J15" s="112">
        <v>2680</v>
      </c>
      <c r="K15" s="112">
        <v>2113</v>
      </c>
      <c r="L15" s="112">
        <v>2782</v>
      </c>
      <c r="M15" s="112">
        <v>2911</v>
      </c>
      <c r="N15" s="103">
        <v>3009</v>
      </c>
      <c r="O15" s="110">
        <v>166</v>
      </c>
      <c r="P15" s="109">
        <v>151.875</v>
      </c>
      <c r="Q15" s="113">
        <v>217</v>
      </c>
      <c r="R15" s="112">
        <v>377</v>
      </c>
      <c r="S15" s="112">
        <v>274</v>
      </c>
      <c r="T15" s="105">
        <v>197</v>
      </c>
      <c r="U15" s="113">
        <v>185</v>
      </c>
      <c r="V15" s="112">
        <v>337</v>
      </c>
      <c r="W15" s="112">
        <v>250</v>
      </c>
      <c r="X15" s="103">
        <v>153.375</v>
      </c>
      <c r="Y15" s="111">
        <v>2304</v>
      </c>
      <c r="Z15" s="112">
        <v>2948</v>
      </c>
      <c r="AA15" s="112">
        <v>3206</v>
      </c>
      <c r="AB15" s="105">
        <v>3131</v>
      </c>
      <c r="AC15" s="113">
        <v>1929</v>
      </c>
      <c r="AD15" s="112">
        <v>2445</v>
      </c>
      <c r="AE15" s="117">
        <v>2661</v>
      </c>
      <c r="AF15" s="103">
        <v>2703.75</v>
      </c>
      <c r="AG15" s="214"/>
      <c r="AH15" s="214"/>
      <c r="AI15" s="214"/>
      <c r="AJ15" s="214"/>
      <c r="AK15" s="214"/>
      <c r="AL15" s="214"/>
      <c r="AM15" s="214"/>
    </row>
    <row r="16" spans="1:39" ht="15" customHeight="1" x14ac:dyDescent="0.25">
      <c r="A16" s="580" t="s">
        <v>18</v>
      </c>
      <c r="B16" s="18" t="s">
        <v>9</v>
      </c>
      <c r="C16" s="101">
        <v>99893</v>
      </c>
      <c r="D16" s="102">
        <v>65349</v>
      </c>
      <c r="E16" s="102">
        <v>44253</v>
      </c>
      <c r="F16" s="102">
        <v>26069</v>
      </c>
      <c r="G16" s="102">
        <v>17457</v>
      </c>
      <c r="H16" s="105">
        <v>15312</v>
      </c>
      <c r="I16" s="113">
        <v>60451</v>
      </c>
      <c r="J16" s="112">
        <v>46269</v>
      </c>
      <c r="K16" s="112">
        <v>32932</v>
      </c>
      <c r="L16" s="112">
        <v>18665</v>
      </c>
      <c r="M16" s="112">
        <v>14218</v>
      </c>
      <c r="N16" s="103">
        <v>13203.625</v>
      </c>
      <c r="O16" s="110">
        <v>1343</v>
      </c>
      <c r="P16" s="109">
        <v>720</v>
      </c>
      <c r="Q16" s="113">
        <v>11088</v>
      </c>
      <c r="R16" s="112">
        <v>4311</v>
      </c>
      <c r="S16" s="112">
        <v>2090</v>
      </c>
      <c r="T16" s="105">
        <v>1636</v>
      </c>
      <c r="U16" s="113">
        <v>5925</v>
      </c>
      <c r="V16" s="112">
        <v>1550</v>
      </c>
      <c r="W16" s="112">
        <v>959</v>
      </c>
      <c r="X16" s="103">
        <v>1308.25</v>
      </c>
      <c r="Y16" s="111">
        <v>33165</v>
      </c>
      <c r="Z16" s="112">
        <v>21758</v>
      </c>
      <c r="AA16" s="112">
        <v>15367</v>
      </c>
      <c r="AB16" s="105">
        <v>12333</v>
      </c>
      <c r="AC16" s="113">
        <v>27007</v>
      </c>
      <c r="AD16" s="112">
        <v>17116</v>
      </c>
      <c r="AE16" s="117">
        <v>13259</v>
      </c>
      <c r="AF16" s="103">
        <v>11175.375</v>
      </c>
      <c r="AG16" s="214"/>
      <c r="AH16" s="214"/>
      <c r="AI16" s="214"/>
      <c r="AJ16" s="214"/>
      <c r="AK16" s="214"/>
      <c r="AL16" s="214"/>
      <c r="AM16" s="214"/>
    </row>
    <row r="17" spans="1:39" ht="30" x14ac:dyDescent="0.25">
      <c r="A17" s="580"/>
      <c r="B17" s="20" t="s">
        <v>45</v>
      </c>
      <c r="C17" s="101">
        <v>37557</v>
      </c>
      <c r="D17" s="102">
        <v>28818</v>
      </c>
      <c r="E17" s="102">
        <v>23362</v>
      </c>
      <c r="F17" s="102">
        <v>14057</v>
      </c>
      <c r="G17" s="102">
        <v>10521</v>
      </c>
      <c r="H17" s="215">
        <v>8389</v>
      </c>
      <c r="I17" s="113">
        <v>30393</v>
      </c>
      <c r="J17" s="112">
        <v>23316</v>
      </c>
      <c r="K17" s="112">
        <v>19323</v>
      </c>
      <c r="L17" s="112">
        <v>11390</v>
      </c>
      <c r="M17" s="112">
        <v>9112</v>
      </c>
      <c r="N17" s="103">
        <v>7352.125</v>
      </c>
      <c r="O17" s="110">
        <v>1095</v>
      </c>
      <c r="P17" s="109">
        <v>563.25</v>
      </c>
      <c r="Q17" s="113">
        <v>7275</v>
      </c>
      <c r="R17" s="112">
        <v>2939</v>
      </c>
      <c r="S17" s="112">
        <v>1609</v>
      </c>
      <c r="T17" s="105">
        <v>1186</v>
      </c>
      <c r="U17" s="113">
        <v>4103</v>
      </c>
      <c r="V17" s="112">
        <v>1090</v>
      </c>
      <c r="W17" s="112">
        <v>759</v>
      </c>
      <c r="X17" s="103">
        <v>997.375</v>
      </c>
      <c r="Y17" s="111">
        <v>16087</v>
      </c>
      <c r="Z17" s="112">
        <v>11118</v>
      </c>
      <c r="AA17" s="112">
        <v>8912</v>
      </c>
      <c r="AB17" s="105">
        <v>6108</v>
      </c>
      <c r="AC17" s="113">
        <v>15220</v>
      </c>
      <c r="AD17" s="112">
        <v>10300</v>
      </c>
      <c r="AE17" s="117">
        <v>8353</v>
      </c>
      <c r="AF17" s="103">
        <v>5791.5</v>
      </c>
      <c r="AG17" s="214"/>
      <c r="AH17" s="214"/>
      <c r="AI17" s="214"/>
      <c r="AJ17" s="214"/>
      <c r="AK17" s="214"/>
      <c r="AL17" s="214"/>
      <c r="AM17" s="214"/>
    </row>
    <row r="18" spans="1:39" ht="45" x14ac:dyDescent="0.25">
      <c r="A18" s="580"/>
      <c r="B18" s="18" t="s">
        <v>46</v>
      </c>
      <c r="C18" s="101">
        <v>27229</v>
      </c>
      <c r="D18" s="102">
        <v>18840</v>
      </c>
      <c r="E18" s="102">
        <v>11945</v>
      </c>
      <c r="F18" s="102">
        <v>4352</v>
      </c>
      <c r="G18" s="102">
        <v>1698</v>
      </c>
      <c r="H18" s="105">
        <v>1028</v>
      </c>
      <c r="I18" s="113">
        <v>13220</v>
      </c>
      <c r="J18" s="112">
        <v>12200</v>
      </c>
      <c r="K18" s="112">
        <v>8104</v>
      </c>
      <c r="L18" s="112">
        <v>2538</v>
      </c>
      <c r="M18" s="112">
        <v>1040</v>
      </c>
      <c r="N18" s="103">
        <v>649.25</v>
      </c>
      <c r="O18" s="110">
        <v>128</v>
      </c>
      <c r="P18" s="109">
        <v>62.625</v>
      </c>
      <c r="Q18" s="113">
        <v>2548</v>
      </c>
      <c r="R18" s="112">
        <v>842</v>
      </c>
      <c r="S18" s="112">
        <v>293</v>
      </c>
      <c r="T18" s="105">
        <v>176</v>
      </c>
      <c r="U18" s="113">
        <v>1205</v>
      </c>
      <c r="V18" s="112">
        <v>248</v>
      </c>
      <c r="W18" s="112">
        <v>107</v>
      </c>
      <c r="X18" s="103">
        <v>111</v>
      </c>
      <c r="Y18" s="111">
        <v>9397</v>
      </c>
      <c r="Z18" s="112">
        <v>3510</v>
      </c>
      <c r="AA18" s="112">
        <v>1405</v>
      </c>
      <c r="AB18" s="105">
        <v>724</v>
      </c>
      <c r="AC18" s="113">
        <v>6899</v>
      </c>
      <c r="AD18" s="112">
        <v>2291</v>
      </c>
      <c r="AE18" s="117">
        <v>934</v>
      </c>
      <c r="AF18" s="103">
        <v>475.625</v>
      </c>
      <c r="AG18" s="214"/>
      <c r="AH18" s="214"/>
      <c r="AI18" s="214"/>
      <c r="AJ18" s="214"/>
      <c r="AK18" s="214"/>
      <c r="AL18" s="214"/>
      <c r="AM18" s="214"/>
    </row>
    <row r="19" spans="1:39" ht="15" customHeight="1" x14ac:dyDescent="0.25">
      <c r="A19" s="580"/>
      <c r="B19" s="20" t="s">
        <v>47</v>
      </c>
      <c r="C19" s="101">
        <v>30884</v>
      </c>
      <c r="D19" s="102">
        <v>14485</v>
      </c>
      <c r="E19" s="102">
        <v>7000</v>
      </c>
      <c r="F19" s="102">
        <v>3803</v>
      </c>
      <c r="G19" s="102">
        <v>809</v>
      </c>
      <c r="H19" s="105">
        <v>1110</v>
      </c>
      <c r="I19" s="113">
        <v>13453</v>
      </c>
      <c r="J19" s="112">
        <v>8112</v>
      </c>
      <c r="K19" s="112">
        <v>3773</v>
      </c>
      <c r="L19" s="112">
        <v>1484</v>
      </c>
      <c r="M19" s="112">
        <v>350</v>
      </c>
      <c r="N19" s="103">
        <v>871.625</v>
      </c>
      <c r="O19" s="110">
        <v>34</v>
      </c>
      <c r="P19" s="109">
        <v>25.875</v>
      </c>
      <c r="Q19" s="113">
        <v>1150</v>
      </c>
      <c r="R19" s="112">
        <v>403</v>
      </c>
      <c r="S19" s="112">
        <v>108</v>
      </c>
      <c r="T19" s="105">
        <v>82</v>
      </c>
      <c r="U19" s="113">
        <v>519</v>
      </c>
      <c r="V19" s="112">
        <v>110</v>
      </c>
      <c r="W19" s="112">
        <v>32</v>
      </c>
      <c r="X19" s="103">
        <v>58</v>
      </c>
      <c r="Y19" s="111">
        <v>5850</v>
      </c>
      <c r="Z19" s="112">
        <v>3400</v>
      </c>
      <c r="AA19" s="112">
        <v>701</v>
      </c>
      <c r="AB19" s="105">
        <v>994</v>
      </c>
      <c r="AC19" s="113">
        <v>3255</v>
      </c>
      <c r="AD19" s="112">
        <v>1375</v>
      </c>
      <c r="AE19" s="117">
        <v>318</v>
      </c>
      <c r="AF19" s="103">
        <v>787.75</v>
      </c>
      <c r="AG19" s="214"/>
      <c r="AH19" s="214"/>
      <c r="AI19" s="214"/>
      <c r="AJ19" s="214"/>
      <c r="AK19" s="214"/>
      <c r="AL19" s="214"/>
      <c r="AM19" s="214"/>
    </row>
    <row r="20" spans="1:39" ht="30" x14ac:dyDescent="0.25">
      <c r="A20" s="580"/>
      <c r="B20" s="18" t="s">
        <v>48</v>
      </c>
      <c r="C20" s="101">
        <v>4223</v>
      </c>
      <c r="D20" s="102">
        <v>3206</v>
      </c>
      <c r="E20" s="102">
        <v>1946</v>
      </c>
      <c r="F20" s="102">
        <v>3857</v>
      </c>
      <c r="G20" s="102">
        <v>4429</v>
      </c>
      <c r="H20" s="105">
        <v>4785</v>
      </c>
      <c r="I20" s="113">
        <v>3385</v>
      </c>
      <c r="J20" s="112">
        <v>2641</v>
      </c>
      <c r="K20" s="112">
        <v>1731</v>
      </c>
      <c r="L20" s="112">
        <v>3253</v>
      </c>
      <c r="M20" s="112">
        <v>3717</v>
      </c>
      <c r="N20" s="103">
        <v>4330.625</v>
      </c>
      <c r="O20" s="110">
        <v>86</v>
      </c>
      <c r="P20" s="109">
        <v>68.25</v>
      </c>
      <c r="Q20" s="113">
        <v>115</v>
      </c>
      <c r="R20" s="112">
        <v>127</v>
      </c>
      <c r="S20" s="112">
        <v>80</v>
      </c>
      <c r="T20" s="105">
        <v>192</v>
      </c>
      <c r="U20" s="113">
        <v>98</v>
      </c>
      <c r="V20" s="112">
        <v>103</v>
      </c>
      <c r="W20" s="112">
        <v>62</v>
      </c>
      <c r="X20" s="103">
        <v>141.875</v>
      </c>
      <c r="Y20" s="111">
        <v>1831</v>
      </c>
      <c r="Z20" s="112">
        <v>3730</v>
      </c>
      <c r="AA20" s="112">
        <v>4349</v>
      </c>
      <c r="AB20" s="105">
        <v>4507</v>
      </c>
      <c r="AC20" s="113">
        <v>1633</v>
      </c>
      <c r="AD20" s="112">
        <v>3150</v>
      </c>
      <c r="AE20" s="117">
        <v>3655</v>
      </c>
      <c r="AF20" s="103">
        <v>4120.5</v>
      </c>
      <c r="AG20" s="214"/>
      <c r="AH20" s="214"/>
      <c r="AI20" s="214"/>
      <c r="AJ20" s="214"/>
      <c r="AK20" s="214"/>
      <c r="AL20" s="214"/>
      <c r="AM20" s="214"/>
    </row>
    <row r="21" spans="1:39" ht="15" customHeight="1" x14ac:dyDescent="0.25">
      <c r="A21" s="612" t="s">
        <v>19</v>
      </c>
      <c r="B21" s="20" t="s">
        <v>9</v>
      </c>
      <c r="C21" s="101">
        <v>92210</v>
      </c>
      <c r="D21" s="102">
        <v>66150</v>
      </c>
      <c r="E21" s="102">
        <v>48503</v>
      </c>
      <c r="F21" s="102">
        <v>27390</v>
      </c>
      <c r="G21" s="102">
        <v>18146</v>
      </c>
      <c r="H21" s="105">
        <v>14039</v>
      </c>
      <c r="I21" s="113">
        <v>55780</v>
      </c>
      <c r="J21" s="112">
        <v>42717</v>
      </c>
      <c r="K21" s="112">
        <v>32894</v>
      </c>
      <c r="L21" s="112">
        <v>18987</v>
      </c>
      <c r="M21" s="112">
        <v>13703</v>
      </c>
      <c r="N21" s="103">
        <v>11719.5</v>
      </c>
      <c r="O21" s="110">
        <v>1780</v>
      </c>
      <c r="P21" s="109">
        <v>819.375</v>
      </c>
      <c r="Q21" s="113">
        <v>16602</v>
      </c>
      <c r="R21" s="112">
        <v>7419</v>
      </c>
      <c r="S21" s="112">
        <v>3909</v>
      </c>
      <c r="T21" s="105">
        <v>1797</v>
      </c>
      <c r="U21" s="113">
        <v>6358</v>
      </c>
      <c r="V21" s="112">
        <v>2117</v>
      </c>
      <c r="W21" s="112">
        <v>1292</v>
      </c>
      <c r="X21" s="103">
        <v>1397.125</v>
      </c>
      <c r="Y21" s="111">
        <v>31901</v>
      </c>
      <c r="Z21" s="112">
        <v>19971</v>
      </c>
      <c r="AA21" s="112">
        <v>14237</v>
      </c>
      <c r="AB21" s="105">
        <v>10462</v>
      </c>
      <c r="AC21" s="113">
        <v>26536</v>
      </c>
      <c r="AD21" s="112">
        <v>16870</v>
      </c>
      <c r="AE21" s="117">
        <v>12411</v>
      </c>
      <c r="AF21" s="103">
        <v>9503</v>
      </c>
      <c r="AG21" s="214"/>
      <c r="AH21" s="214"/>
      <c r="AI21" s="214"/>
      <c r="AJ21" s="214"/>
      <c r="AK21" s="214"/>
      <c r="AL21" s="214"/>
      <c r="AM21" s="214"/>
    </row>
    <row r="22" spans="1:39" ht="30" x14ac:dyDescent="0.25">
      <c r="A22" s="612"/>
      <c r="B22" s="18" t="s">
        <v>45</v>
      </c>
      <c r="C22" s="101">
        <v>40425</v>
      </c>
      <c r="D22" s="102">
        <v>33233</v>
      </c>
      <c r="E22" s="102">
        <v>28315</v>
      </c>
      <c r="F22" s="102">
        <v>17972</v>
      </c>
      <c r="G22" s="102">
        <v>13366</v>
      </c>
      <c r="H22" s="215">
        <v>10097</v>
      </c>
      <c r="I22" s="113">
        <v>29885</v>
      </c>
      <c r="J22" s="112">
        <v>23978</v>
      </c>
      <c r="K22" s="112">
        <v>20272</v>
      </c>
      <c r="L22" s="112">
        <v>13286</v>
      </c>
      <c r="M22" s="112">
        <v>10723</v>
      </c>
      <c r="N22" s="103">
        <v>8720.5</v>
      </c>
      <c r="O22" s="110">
        <v>1515</v>
      </c>
      <c r="P22" s="109">
        <v>672.125</v>
      </c>
      <c r="Q22" s="113">
        <v>12068</v>
      </c>
      <c r="R22" s="112">
        <v>5587</v>
      </c>
      <c r="S22" s="112">
        <v>3038</v>
      </c>
      <c r="T22" s="105">
        <v>1370</v>
      </c>
      <c r="U22" s="113">
        <v>4721</v>
      </c>
      <c r="V22" s="112">
        <v>1603</v>
      </c>
      <c r="W22" s="112">
        <v>1031</v>
      </c>
      <c r="X22" s="103">
        <v>1100.875</v>
      </c>
      <c r="Y22" s="111">
        <v>16247</v>
      </c>
      <c r="Z22" s="112">
        <v>12385</v>
      </c>
      <c r="AA22" s="112">
        <v>10328</v>
      </c>
      <c r="AB22" s="105">
        <v>7212</v>
      </c>
      <c r="AC22" s="113">
        <v>15551</v>
      </c>
      <c r="AD22" s="112">
        <v>11683</v>
      </c>
      <c r="AE22" s="117">
        <v>9692</v>
      </c>
      <c r="AF22" s="103">
        <v>6947.5</v>
      </c>
      <c r="AG22" s="214"/>
      <c r="AH22" s="214"/>
      <c r="AI22" s="214"/>
      <c r="AJ22" s="214"/>
      <c r="AK22" s="214"/>
      <c r="AL22" s="214"/>
      <c r="AM22" s="214"/>
    </row>
    <row r="23" spans="1:39" ht="45" x14ac:dyDescent="0.25">
      <c r="A23" s="612"/>
      <c r="B23" s="20" t="s">
        <v>46</v>
      </c>
      <c r="C23" s="101">
        <v>31396</v>
      </c>
      <c r="D23" s="102">
        <v>23466</v>
      </c>
      <c r="E23" s="102">
        <v>15338</v>
      </c>
      <c r="F23" s="102">
        <v>5714</v>
      </c>
      <c r="G23" s="102">
        <v>2143</v>
      </c>
      <c r="H23" s="105">
        <v>733</v>
      </c>
      <c r="I23" s="113">
        <v>14744</v>
      </c>
      <c r="J23" s="112">
        <v>12801</v>
      </c>
      <c r="K23" s="112">
        <v>9746</v>
      </c>
      <c r="L23" s="112">
        <v>3547</v>
      </c>
      <c r="M23" s="112">
        <v>1070</v>
      </c>
      <c r="N23" s="103">
        <v>408.25</v>
      </c>
      <c r="O23" s="110">
        <v>131</v>
      </c>
      <c r="P23" s="109">
        <v>51.5</v>
      </c>
      <c r="Q23" s="113">
        <v>3794</v>
      </c>
      <c r="R23" s="112">
        <v>1402</v>
      </c>
      <c r="S23" s="112">
        <v>639</v>
      </c>
      <c r="T23" s="105">
        <v>139</v>
      </c>
      <c r="U23" s="113">
        <v>1346</v>
      </c>
      <c r="V23" s="112">
        <v>349</v>
      </c>
      <c r="W23" s="112">
        <v>146</v>
      </c>
      <c r="X23" s="103">
        <v>75.75</v>
      </c>
      <c r="Y23" s="111">
        <v>11544</v>
      </c>
      <c r="Z23" s="112">
        <v>4312</v>
      </c>
      <c r="AA23" s="112">
        <v>1504</v>
      </c>
      <c r="AB23" s="105">
        <v>463</v>
      </c>
      <c r="AC23" s="113">
        <v>8399</v>
      </c>
      <c r="AD23" s="112">
        <v>3198</v>
      </c>
      <c r="AE23" s="117">
        <v>924</v>
      </c>
      <c r="AF23" s="103">
        <v>281</v>
      </c>
      <c r="AG23" s="214"/>
      <c r="AH23" s="214"/>
      <c r="AI23" s="214"/>
      <c r="AJ23" s="214"/>
      <c r="AK23" s="214"/>
      <c r="AL23" s="214"/>
      <c r="AM23" s="214"/>
    </row>
    <row r="24" spans="1:39" ht="15" customHeight="1" x14ac:dyDescent="0.25">
      <c r="A24" s="612"/>
      <c r="B24" s="18" t="s">
        <v>47</v>
      </c>
      <c r="C24" s="101">
        <v>15195</v>
      </c>
      <c r="D24" s="102">
        <v>6313</v>
      </c>
      <c r="E24" s="102">
        <v>3284</v>
      </c>
      <c r="F24" s="102">
        <v>1801</v>
      </c>
      <c r="G24" s="102">
        <v>568</v>
      </c>
      <c r="H24" s="105">
        <v>728</v>
      </c>
      <c r="I24" s="113">
        <v>7362</v>
      </c>
      <c r="J24" s="112">
        <v>3444</v>
      </c>
      <c r="K24" s="112">
        <v>1540</v>
      </c>
      <c r="L24" s="112">
        <v>577</v>
      </c>
      <c r="M24" s="112">
        <v>205</v>
      </c>
      <c r="N24" s="103">
        <v>532.875</v>
      </c>
      <c r="O24" s="110">
        <v>42</v>
      </c>
      <c r="P24" s="109">
        <v>21.375</v>
      </c>
      <c r="Q24" s="113">
        <v>559</v>
      </c>
      <c r="R24" s="112">
        <v>313</v>
      </c>
      <c r="S24" s="112">
        <v>114</v>
      </c>
      <c r="T24" s="105">
        <v>112</v>
      </c>
      <c r="U24" s="113">
        <v>170</v>
      </c>
      <c r="V24" s="112">
        <v>69</v>
      </c>
      <c r="W24" s="112">
        <v>22</v>
      </c>
      <c r="X24" s="103">
        <v>84.875</v>
      </c>
      <c r="Y24" s="111">
        <v>2725</v>
      </c>
      <c r="Z24" s="112">
        <v>1488</v>
      </c>
      <c r="AA24" s="112">
        <v>454</v>
      </c>
      <c r="AB24" s="105">
        <v>574</v>
      </c>
      <c r="AC24" s="113">
        <v>1370</v>
      </c>
      <c r="AD24" s="112">
        <v>508</v>
      </c>
      <c r="AE24" s="117">
        <v>182</v>
      </c>
      <c r="AF24" s="103">
        <v>426.625</v>
      </c>
      <c r="AG24" s="214"/>
      <c r="AH24" s="214"/>
      <c r="AI24" s="214"/>
      <c r="AJ24" s="214"/>
      <c r="AK24" s="214"/>
      <c r="AL24" s="214"/>
      <c r="AM24" s="214"/>
    </row>
    <row r="25" spans="1:39" ht="30" x14ac:dyDescent="0.25">
      <c r="A25" s="612"/>
      <c r="B25" s="20" t="s">
        <v>48</v>
      </c>
      <c r="C25" s="101">
        <v>5194</v>
      </c>
      <c r="D25" s="102">
        <v>3138</v>
      </c>
      <c r="E25" s="102">
        <v>1566</v>
      </c>
      <c r="F25" s="102">
        <v>1903</v>
      </c>
      <c r="G25" s="102">
        <v>2069</v>
      </c>
      <c r="H25" s="105">
        <v>2481</v>
      </c>
      <c r="I25" s="113">
        <v>3789</v>
      </c>
      <c r="J25" s="112">
        <v>2495</v>
      </c>
      <c r="K25" s="112">
        <v>1337</v>
      </c>
      <c r="L25" s="112">
        <v>1578</v>
      </c>
      <c r="M25" s="112">
        <v>1706</v>
      </c>
      <c r="N25" s="103">
        <v>2057.875</v>
      </c>
      <c r="O25" s="110">
        <v>92</v>
      </c>
      <c r="P25" s="109">
        <v>74.375</v>
      </c>
      <c r="Q25" s="113">
        <v>181</v>
      </c>
      <c r="R25" s="112">
        <v>117</v>
      </c>
      <c r="S25" s="112">
        <v>118</v>
      </c>
      <c r="T25" s="105">
        <v>176</v>
      </c>
      <c r="U25" s="113">
        <v>121</v>
      </c>
      <c r="V25" s="112">
        <v>96</v>
      </c>
      <c r="W25" s="112">
        <v>93</v>
      </c>
      <c r="X25" s="103">
        <v>135.625</v>
      </c>
      <c r="Y25" s="111">
        <v>1385</v>
      </c>
      <c r="Z25" s="112">
        <v>1786</v>
      </c>
      <c r="AA25" s="112">
        <v>1951</v>
      </c>
      <c r="AB25" s="105">
        <v>2213</v>
      </c>
      <c r="AC25" s="113">
        <v>1216</v>
      </c>
      <c r="AD25" s="112">
        <v>1481</v>
      </c>
      <c r="AE25" s="117">
        <v>1614</v>
      </c>
      <c r="AF25" s="103">
        <v>1847.875</v>
      </c>
      <c r="AG25" s="214"/>
      <c r="AH25" s="214"/>
      <c r="AI25" s="214"/>
      <c r="AJ25" s="214"/>
      <c r="AK25" s="214"/>
      <c r="AL25" s="214"/>
      <c r="AM25" s="214"/>
    </row>
    <row r="26" spans="1:39" ht="15.75" customHeight="1" x14ac:dyDescent="0.25">
      <c r="A26" s="606" t="s">
        <v>20</v>
      </c>
      <c r="B26" s="461" t="s">
        <v>9</v>
      </c>
      <c r="C26" s="101">
        <v>79380</v>
      </c>
      <c r="D26" s="102">
        <v>53645</v>
      </c>
      <c r="E26" s="102">
        <v>39380</v>
      </c>
      <c r="F26" s="102">
        <v>20332</v>
      </c>
      <c r="G26" s="102">
        <v>13594</v>
      </c>
      <c r="H26" s="105">
        <v>10838</v>
      </c>
      <c r="I26" s="113">
        <v>46345</v>
      </c>
      <c r="J26" s="112">
        <v>37324</v>
      </c>
      <c r="K26" s="112">
        <v>28464</v>
      </c>
      <c r="L26" s="112">
        <v>14249</v>
      </c>
      <c r="M26" s="112">
        <v>10361</v>
      </c>
      <c r="N26" s="103">
        <v>8962.75</v>
      </c>
      <c r="O26" s="110">
        <v>1321</v>
      </c>
      <c r="P26" s="109">
        <v>703.125</v>
      </c>
      <c r="Q26" s="113">
        <v>12589</v>
      </c>
      <c r="R26" s="112">
        <v>5333</v>
      </c>
      <c r="S26" s="112">
        <v>2548</v>
      </c>
      <c r="T26" s="105">
        <v>1672</v>
      </c>
      <c r="U26" s="113">
        <v>5919</v>
      </c>
      <c r="V26" s="112">
        <v>1683</v>
      </c>
      <c r="W26" s="112">
        <v>981</v>
      </c>
      <c r="X26" s="103">
        <v>1280.625</v>
      </c>
      <c r="Y26" s="111">
        <v>26791</v>
      </c>
      <c r="Z26" s="112">
        <v>14999</v>
      </c>
      <c r="AA26" s="112">
        <v>11046</v>
      </c>
      <c r="AB26" s="105">
        <v>7845</v>
      </c>
      <c r="AC26" s="113">
        <v>22546</v>
      </c>
      <c r="AD26" s="112">
        <v>12566</v>
      </c>
      <c r="AE26" s="117">
        <v>9380</v>
      </c>
      <c r="AF26" s="103">
        <v>6979</v>
      </c>
      <c r="AG26" s="214"/>
      <c r="AH26" s="214"/>
      <c r="AI26" s="214"/>
      <c r="AJ26" s="214"/>
      <c r="AK26" s="214"/>
      <c r="AL26" s="214"/>
      <c r="AM26" s="214"/>
    </row>
    <row r="27" spans="1:39" ht="30" x14ac:dyDescent="0.25">
      <c r="A27" s="606"/>
      <c r="B27" s="462" t="s">
        <v>45</v>
      </c>
      <c r="C27" s="101">
        <v>33096</v>
      </c>
      <c r="D27" s="102">
        <v>26148</v>
      </c>
      <c r="E27" s="102">
        <v>21659</v>
      </c>
      <c r="F27" s="102">
        <v>13658</v>
      </c>
      <c r="G27" s="102">
        <v>10018</v>
      </c>
      <c r="H27" s="215">
        <v>7824</v>
      </c>
      <c r="I27" s="113">
        <v>25337</v>
      </c>
      <c r="J27" s="112">
        <v>20227</v>
      </c>
      <c r="K27" s="112">
        <v>16873</v>
      </c>
      <c r="L27" s="112">
        <v>10173</v>
      </c>
      <c r="M27" s="112">
        <v>8112</v>
      </c>
      <c r="N27" s="103">
        <v>6668</v>
      </c>
      <c r="O27" s="110">
        <v>1099</v>
      </c>
      <c r="P27" s="109">
        <v>537.625</v>
      </c>
      <c r="Q27" s="113">
        <v>8340</v>
      </c>
      <c r="R27" s="112">
        <v>4194</v>
      </c>
      <c r="S27" s="112">
        <v>2000</v>
      </c>
      <c r="T27" s="105">
        <v>1300</v>
      </c>
      <c r="U27" s="113">
        <v>4077</v>
      </c>
      <c r="V27" s="112">
        <v>1302</v>
      </c>
      <c r="W27" s="112">
        <v>750</v>
      </c>
      <c r="X27" s="103">
        <v>1026</v>
      </c>
      <c r="Y27" s="111">
        <v>13319</v>
      </c>
      <c r="Z27" s="112">
        <v>9464</v>
      </c>
      <c r="AA27" s="112">
        <v>8018</v>
      </c>
      <c r="AB27" s="105">
        <v>5425</v>
      </c>
      <c r="AC27" s="113">
        <v>12796</v>
      </c>
      <c r="AD27" s="112">
        <v>8872</v>
      </c>
      <c r="AE27" s="117">
        <v>7363</v>
      </c>
      <c r="AF27" s="103">
        <v>5104.375</v>
      </c>
      <c r="AG27" s="214"/>
      <c r="AH27" s="214"/>
      <c r="AI27" s="214"/>
      <c r="AJ27" s="214"/>
      <c r="AK27" s="214"/>
      <c r="AL27" s="214"/>
      <c r="AM27" s="214"/>
    </row>
    <row r="28" spans="1:39" ht="45" x14ac:dyDescent="0.25">
      <c r="A28" s="606"/>
      <c r="B28" s="461" t="s">
        <v>46</v>
      </c>
      <c r="C28" s="101">
        <v>25072</v>
      </c>
      <c r="D28" s="102">
        <v>17778</v>
      </c>
      <c r="E28" s="102">
        <v>11910</v>
      </c>
      <c r="F28" s="102">
        <v>4050</v>
      </c>
      <c r="G28" s="102">
        <v>1636</v>
      </c>
      <c r="H28" s="105">
        <v>559</v>
      </c>
      <c r="I28" s="113">
        <v>11036</v>
      </c>
      <c r="J28" s="112">
        <v>11553</v>
      </c>
      <c r="K28" s="112">
        <v>8466</v>
      </c>
      <c r="L28" s="112">
        <v>2582</v>
      </c>
      <c r="M28" s="112">
        <v>906</v>
      </c>
      <c r="N28" s="103">
        <v>342.375</v>
      </c>
      <c r="O28" s="110">
        <v>89</v>
      </c>
      <c r="P28" s="109">
        <v>47</v>
      </c>
      <c r="Q28" s="113">
        <v>3004</v>
      </c>
      <c r="R28" s="112">
        <v>791</v>
      </c>
      <c r="S28" s="112">
        <v>350</v>
      </c>
      <c r="T28" s="105">
        <v>137</v>
      </c>
      <c r="U28" s="113">
        <v>1304</v>
      </c>
      <c r="V28" s="112">
        <v>202</v>
      </c>
      <c r="W28" s="112">
        <v>106</v>
      </c>
      <c r="X28" s="103">
        <v>83.875</v>
      </c>
      <c r="Y28" s="111">
        <v>8906</v>
      </c>
      <c r="Z28" s="112">
        <v>3259</v>
      </c>
      <c r="AA28" s="112">
        <v>1286</v>
      </c>
      <c r="AB28" s="105">
        <v>333</v>
      </c>
      <c r="AC28" s="113">
        <v>7162</v>
      </c>
      <c r="AD28" s="112">
        <v>2380</v>
      </c>
      <c r="AE28" s="117">
        <v>800</v>
      </c>
      <c r="AF28" s="103">
        <v>211.5</v>
      </c>
      <c r="AG28" s="214"/>
      <c r="AH28" s="214"/>
      <c r="AI28" s="214"/>
      <c r="AJ28" s="214"/>
      <c r="AK28" s="214"/>
      <c r="AL28" s="214"/>
      <c r="AM28" s="214"/>
    </row>
    <row r="29" spans="1:39" ht="16.5" customHeight="1" x14ac:dyDescent="0.25">
      <c r="A29" s="606"/>
      <c r="B29" s="462" t="s">
        <v>47</v>
      </c>
      <c r="C29" s="101">
        <v>18602</v>
      </c>
      <c r="D29" s="102">
        <v>7821</v>
      </c>
      <c r="E29" s="102">
        <v>4635</v>
      </c>
      <c r="F29" s="102">
        <v>1399</v>
      </c>
      <c r="G29" s="102">
        <v>420</v>
      </c>
      <c r="H29" s="105">
        <v>567</v>
      </c>
      <c r="I29" s="113">
        <v>8007</v>
      </c>
      <c r="J29" s="112">
        <v>4015</v>
      </c>
      <c r="K29" s="112">
        <v>2117</v>
      </c>
      <c r="L29" s="112">
        <v>476</v>
      </c>
      <c r="M29" s="112">
        <v>153</v>
      </c>
      <c r="N29" s="103">
        <v>406.25</v>
      </c>
      <c r="O29" s="110">
        <v>12</v>
      </c>
      <c r="P29" s="109">
        <v>6.5</v>
      </c>
      <c r="Q29" s="113">
        <v>1030</v>
      </c>
      <c r="R29" s="112">
        <v>210</v>
      </c>
      <c r="S29" s="112">
        <v>70</v>
      </c>
      <c r="T29" s="105">
        <v>63</v>
      </c>
      <c r="U29" s="113">
        <v>367</v>
      </c>
      <c r="V29" s="112">
        <v>53</v>
      </c>
      <c r="W29" s="112">
        <v>17</v>
      </c>
      <c r="X29" s="103">
        <v>40.25</v>
      </c>
      <c r="Y29" s="111">
        <v>3605</v>
      </c>
      <c r="Z29" s="112">
        <v>1189</v>
      </c>
      <c r="AA29" s="112">
        <v>350</v>
      </c>
      <c r="AB29" s="105">
        <v>492</v>
      </c>
      <c r="AC29" s="113">
        <v>1750</v>
      </c>
      <c r="AD29" s="112">
        <v>423</v>
      </c>
      <c r="AE29" s="117">
        <v>136</v>
      </c>
      <c r="AF29" s="103">
        <v>359.5</v>
      </c>
      <c r="AG29" s="214"/>
      <c r="AH29" s="214"/>
      <c r="AI29" s="214"/>
      <c r="AJ29" s="214"/>
      <c r="AK29" s="214"/>
      <c r="AL29" s="214"/>
      <c r="AM29" s="214"/>
    </row>
    <row r="30" spans="1:39" ht="30.75" thickBot="1" x14ac:dyDescent="0.3">
      <c r="A30" s="613"/>
      <c r="B30" s="463" t="s">
        <v>48</v>
      </c>
      <c r="C30" s="119">
        <v>2610</v>
      </c>
      <c r="D30" s="120">
        <v>1898</v>
      </c>
      <c r="E30" s="120">
        <v>1176</v>
      </c>
      <c r="F30" s="120">
        <v>1225</v>
      </c>
      <c r="G30" s="120">
        <v>1520</v>
      </c>
      <c r="H30" s="123">
        <v>1888</v>
      </c>
      <c r="I30" s="128">
        <v>1965</v>
      </c>
      <c r="J30" s="129">
        <v>1530</v>
      </c>
      <c r="K30" s="129">
        <v>1008</v>
      </c>
      <c r="L30" s="129">
        <v>1018</v>
      </c>
      <c r="M30" s="129">
        <v>1190</v>
      </c>
      <c r="N30" s="121">
        <v>1546.125</v>
      </c>
      <c r="O30" s="171">
        <v>121</v>
      </c>
      <c r="P30" s="170">
        <v>112</v>
      </c>
      <c r="Q30" s="128">
        <v>215</v>
      </c>
      <c r="R30" s="129">
        <v>138</v>
      </c>
      <c r="S30" s="129">
        <v>128</v>
      </c>
      <c r="T30" s="123">
        <v>172</v>
      </c>
      <c r="U30" s="128">
        <v>171</v>
      </c>
      <c r="V30" s="129">
        <v>127</v>
      </c>
      <c r="W30" s="129">
        <v>109</v>
      </c>
      <c r="X30" s="121">
        <v>130.5</v>
      </c>
      <c r="Y30" s="125">
        <v>961</v>
      </c>
      <c r="Z30" s="126">
        <v>1087</v>
      </c>
      <c r="AA30" s="126">
        <v>1392</v>
      </c>
      <c r="AB30" s="127">
        <v>1595</v>
      </c>
      <c r="AC30" s="128">
        <v>838</v>
      </c>
      <c r="AD30" s="129">
        <v>891</v>
      </c>
      <c r="AE30" s="216">
        <v>1081</v>
      </c>
      <c r="AF30" s="121">
        <v>1303.625</v>
      </c>
      <c r="AG30" s="214"/>
      <c r="AH30" s="214"/>
      <c r="AI30" s="214"/>
      <c r="AJ30" s="214"/>
      <c r="AK30" s="214"/>
      <c r="AL30" s="214"/>
      <c r="AM30" s="214"/>
    </row>
    <row r="31" spans="1:39" ht="15.75" customHeight="1" x14ac:dyDescent="0.25">
      <c r="A31" s="611" t="s">
        <v>8</v>
      </c>
      <c r="B31" s="365" t="s">
        <v>9</v>
      </c>
      <c r="C31" s="434">
        <v>3846525</v>
      </c>
      <c r="D31" s="435">
        <v>2687253</v>
      </c>
      <c r="E31" s="435">
        <v>2038595</v>
      </c>
      <c r="F31" s="435">
        <v>1319210</v>
      </c>
      <c r="G31" s="435">
        <v>966296</v>
      </c>
      <c r="H31" s="438">
        <v>758367</v>
      </c>
      <c r="I31" s="445">
        <v>2272029</v>
      </c>
      <c r="J31" s="443">
        <v>1779736</v>
      </c>
      <c r="K31" s="443">
        <v>1357661</v>
      </c>
      <c r="L31" s="443">
        <v>855640</v>
      </c>
      <c r="M31" s="443">
        <v>660776</v>
      </c>
      <c r="N31" s="436">
        <v>583193</v>
      </c>
      <c r="O31" s="377">
        <v>131048</v>
      </c>
      <c r="P31" s="376">
        <v>60954.375</v>
      </c>
      <c r="Q31" s="445">
        <v>725862</v>
      </c>
      <c r="R31" s="443">
        <v>400918</v>
      </c>
      <c r="S31" s="443">
        <v>250257</v>
      </c>
      <c r="T31" s="438">
        <v>154276</v>
      </c>
      <c r="U31" s="445">
        <v>315026</v>
      </c>
      <c r="V31" s="443">
        <v>139126</v>
      </c>
      <c r="W31" s="443">
        <v>95409</v>
      </c>
      <c r="X31" s="436">
        <v>115303.25</v>
      </c>
      <c r="Y31" s="442">
        <v>1312733</v>
      </c>
      <c r="Z31" s="443">
        <v>918292</v>
      </c>
      <c r="AA31" s="443">
        <v>716039</v>
      </c>
      <c r="AB31" s="438">
        <v>473043</v>
      </c>
      <c r="AC31" s="445">
        <v>1042636</v>
      </c>
      <c r="AD31" s="443">
        <v>716513</v>
      </c>
      <c r="AE31" s="444">
        <v>565367</v>
      </c>
      <c r="AF31" s="436">
        <v>406935.375</v>
      </c>
      <c r="AG31" s="214"/>
      <c r="AH31" s="214"/>
      <c r="AI31" s="214"/>
      <c r="AJ31" s="214"/>
      <c r="AK31" s="214"/>
      <c r="AL31" s="214"/>
      <c r="AM31" s="214"/>
    </row>
    <row r="32" spans="1:39" ht="30" x14ac:dyDescent="0.25">
      <c r="A32" s="609"/>
      <c r="B32" s="329" t="s">
        <v>45</v>
      </c>
      <c r="C32" s="434">
        <v>1591036</v>
      </c>
      <c r="D32" s="435">
        <v>1270085</v>
      </c>
      <c r="E32" s="435">
        <v>1088731</v>
      </c>
      <c r="F32" s="435">
        <v>763953</v>
      </c>
      <c r="G32" s="435">
        <v>603884</v>
      </c>
      <c r="H32" s="438">
        <v>496365</v>
      </c>
      <c r="I32" s="445">
        <v>1136415</v>
      </c>
      <c r="J32" s="443">
        <v>927767</v>
      </c>
      <c r="K32" s="443">
        <v>797866</v>
      </c>
      <c r="L32" s="443">
        <v>536482</v>
      </c>
      <c r="M32" s="443">
        <v>445770</v>
      </c>
      <c r="N32" s="436">
        <v>391151.625</v>
      </c>
      <c r="O32" s="377">
        <v>110537</v>
      </c>
      <c r="P32" s="376">
        <v>50565.125</v>
      </c>
      <c r="Q32" s="445">
        <v>479689</v>
      </c>
      <c r="R32" s="443">
        <v>280424</v>
      </c>
      <c r="S32" s="443">
        <v>181192</v>
      </c>
      <c r="T32" s="438">
        <v>115993</v>
      </c>
      <c r="U32" s="445">
        <v>225099</v>
      </c>
      <c r="V32" s="443">
        <v>101423</v>
      </c>
      <c r="W32" s="443">
        <v>72678</v>
      </c>
      <c r="X32" s="436">
        <v>92198.75</v>
      </c>
      <c r="Y32" s="442">
        <v>609042</v>
      </c>
      <c r="Z32" s="443">
        <v>483529</v>
      </c>
      <c r="AA32" s="443">
        <v>422692</v>
      </c>
      <c r="AB32" s="438">
        <v>269835</v>
      </c>
      <c r="AC32" s="445">
        <v>572768</v>
      </c>
      <c r="AD32" s="443">
        <v>435059</v>
      </c>
      <c r="AE32" s="444">
        <v>373092</v>
      </c>
      <c r="AF32" s="436">
        <v>248387.75</v>
      </c>
      <c r="AG32" s="214"/>
      <c r="AH32" s="214"/>
      <c r="AI32" s="214"/>
      <c r="AJ32" s="214"/>
      <c r="AK32" s="214"/>
      <c r="AL32" s="214"/>
      <c r="AM32" s="214"/>
    </row>
    <row r="33" spans="1:39" ht="45" x14ac:dyDescent="0.25">
      <c r="A33" s="609"/>
      <c r="B33" s="336" t="s">
        <v>46</v>
      </c>
      <c r="C33" s="434">
        <v>1052255</v>
      </c>
      <c r="D33" s="435">
        <v>732192</v>
      </c>
      <c r="E33" s="435">
        <v>525825</v>
      </c>
      <c r="F33" s="435">
        <v>247965</v>
      </c>
      <c r="G33" s="435">
        <v>137308</v>
      </c>
      <c r="H33" s="438">
        <v>53093</v>
      </c>
      <c r="I33" s="445">
        <v>444584</v>
      </c>
      <c r="J33" s="443">
        <v>404824</v>
      </c>
      <c r="K33" s="443">
        <v>294687</v>
      </c>
      <c r="L33" s="443">
        <v>126491</v>
      </c>
      <c r="M33" s="443">
        <v>60100</v>
      </c>
      <c r="N33" s="436">
        <v>27345.75</v>
      </c>
      <c r="O33" s="377">
        <v>12447</v>
      </c>
      <c r="P33" s="376">
        <v>4874.75</v>
      </c>
      <c r="Q33" s="445">
        <v>164739</v>
      </c>
      <c r="R33" s="443">
        <v>78870</v>
      </c>
      <c r="S33" s="443">
        <v>45985</v>
      </c>
      <c r="T33" s="438">
        <v>17123</v>
      </c>
      <c r="U33" s="445">
        <v>60148</v>
      </c>
      <c r="V33" s="443">
        <v>23014</v>
      </c>
      <c r="W33" s="443">
        <v>13309</v>
      </c>
      <c r="X33" s="436">
        <v>8986.625</v>
      </c>
      <c r="Y33" s="442">
        <v>361086</v>
      </c>
      <c r="Z33" s="443">
        <v>169095</v>
      </c>
      <c r="AA33" s="443">
        <v>91323</v>
      </c>
      <c r="AB33" s="438">
        <v>23523</v>
      </c>
      <c r="AC33" s="445">
        <v>234539</v>
      </c>
      <c r="AD33" s="443">
        <v>103477</v>
      </c>
      <c r="AE33" s="444">
        <v>46790</v>
      </c>
      <c r="AF33" s="436">
        <v>13484.375</v>
      </c>
      <c r="AG33" s="214"/>
      <c r="AH33" s="214"/>
      <c r="AI33" s="214"/>
      <c r="AJ33" s="214"/>
      <c r="AK33" s="214"/>
      <c r="AL33" s="214"/>
      <c r="AM33" s="214"/>
    </row>
    <row r="34" spans="1:39" ht="15" customHeight="1" x14ac:dyDescent="0.25">
      <c r="A34" s="609"/>
      <c r="B34" s="329" t="s">
        <v>47</v>
      </c>
      <c r="C34" s="434">
        <v>868368</v>
      </c>
      <c r="D34" s="435">
        <v>452193</v>
      </c>
      <c r="E34" s="435">
        <v>262742</v>
      </c>
      <c r="F34" s="435">
        <v>143055</v>
      </c>
      <c r="G34" s="435">
        <v>70149</v>
      </c>
      <c r="H34" s="438">
        <v>38506</v>
      </c>
      <c r="I34" s="445">
        <v>410958</v>
      </c>
      <c r="J34" s="443">
        <v>248741</v>
      </c>
      <c r="K34" s="443">
        <v>122387</v>
      </c>
      <c r="L34" s="443">
        <v>55109</v>
      </c>
      <c r="M34" s="443">
        <v>27008</v>
      </c>
      <c r="N34" s="436">
        <v>26370.5</v>
      </c>
      <c r="O34" s="377">
        <v>1943</v>
      </c>
      <c r="P34" s="376">
        <v>1119.5</v>
      </c>
      <c r="Q34" s="445">
        <v>71745</v>
      </c>
      <c r="R34" s="443">
        <v>33977</v>
      </c>
      <c r="S34" s="443">
        <v>16614</v>
      </c>
      <c r="T34" s="438">
        <v>5214</v>
      </c>
      <c r="U34" s="445">
        <v>22508</v>
      </c>
      <c r="V34" s="443">
        <v>8982</v>
      </c>
      <c r="W34" s="443">
        <v>4503</v>
      </c>
      <c r="X34" s="436">
        <v>3221.125</v>
      </c>
      <c r="Y34" s="442">
        <v>190997</v>
      </c>
      <c r="Z34" s="443">
        <v>109078</v>
      </c>
      <c r="AA34" s="443">
        <v>53535</v>
      </c>
      <c r="AB34" s="438">
        <v>31349</v>
      </c>
      <c r="AC34" s="445">
        <v>99878</v>
      </c>
      <c r="AD34" s="443">
        <v>46128</v>
      </c>
      <c r="AE34" s="444">
        <v>22505</v>
      </c>
      <c r="AF34" s="436">
        <v>22029.875</v>
      </c>
      <c r="AG34" s="214"/>
      <c r="AH34" s="214"/>
      <c r="AI34" s="214"/>
      <c r="AJ34" s="214"/>
      <c r="AK34" s="214"/>
      <c r="AL34" s="214"/>
      <c r="AM34" s="214"/>
    </row>
    <row r="35" spans="1:39" ht="30.75" thickBot="1" x14ac:dyDescent="0.3">
      <c r="A35" s="610"/>
      <c r="B35" s="464" t="s">
        <v>48</v>
      </c>
      <c r="C35" s="465">
        <v>334866</v>
      </c>
      <c r="D35" s="466">
        <v>232783</v>
      </c>
      <c r="E35" s="466">
        <v>161297</v>
      </c>
      <c r="F35" s="466">
        <v>164237</v>
      </c>
      <c r="G35" s="466">
        <v>154955</v>
      </c>
      <c r="H35" s="467">
        <v>170403</v>
      </c>
      <c r="I35" s="468">
        <v>280071</v>
      </c>
      <c r="J35" s="469">
        <v>198404</v>
      </c>
      <c r="K35" s="469">
        <v>142721</v>
      </c>
      <c r="L35" s="469">
        <v>137558</v>
      </c>
      <c r="M35" s="469">
        <v>127899</v>
      </c>
      <c r="N35" s="470">
        <v>138325.125</v>
      </c>
      <c r="O35" s="471">
        <v>6121</v>
      </c>
      <c r="P35" s="472">
        <v>4395</v>
      </c>
      <c r="Q35" s="468">
        <v>9689</v>
      </c>
      <c r="R35" s="469">
        <v>7647</v>
      </c>
      <c r="S35" s="469">
        <v>6466</v>
      </c>
      <c r="T35" s="467">
        <v>15946</v>
      </c>
      <c r="U35" s="468">
        <v>7270</v>
      </c>
      <c r="V35" s="469">
        <v>5708</v>
      </c>
      <c r="W35" s="469">
        <v>4919</v>
      </c>
      <c r="X35" s="470">
        <v>10896.75</v>
      </c>
      <c r="Y35" s="473">
        <v>151608</v>
      </c>
      <c r="Z35" s="469">
        <v>156590</v>
      </c>
      <c r="AA35" s="469">
        <v>148489</v>
      </c>
      <c r="AB35" s="467">
        <v>148336</v>
      </c>
      <c r="AC35" s="468">
        <v>135450</v>
      </c>
      <c r="AD35" s="469">
        <v>131850</v>
      </c>
      <c r="AE35" s="474">
        <v>122980</v>
      </c>
      <c r="AF35" s="470">
        <v>123033.375</v>
      </c>
      <c r="AG35" s="214"/>
      <c r="AH35" s="214"/>
      <c r="AI35" s="214"/>
      <c r="AJ35" s="214"/>
      <c r="AK35" s="214"/>
      <c r="AL35" s="214"/>
      <c r="AM35" s="214"/>
    </row>
    <row r="38" spans="1:39" x14ac:dyDescent="0.25">
      <c r="A38" s="349" t="s">
        <v>277</v>
      </c>
    </row>
    <row r="39" spans="1:39" x14ac:dyDescent="0.25">
      <c r="A39" s="350" t="s">
        <v>65</v>
      </c>
    </row>
  </sheetData>
  <sheetProtection selectLockedCells="1" selectUnlockedCells="1"/>
  <mergeCells count="16">
    <mergeCell ref="Q3:X3"/>
    <mergeCell ref="Y3:AF3"/>
    <mergeCell ref="A21:A25"/>
    <mergeCell ref="A26:A30"/>
    <mergeCell ref="AC4:AF4"/>
    <mergeCell ref="Q4:T4"/>
    <mergeCell ref="U4:X4"/>
    <mergeCell ref="Y4:AB4"/>
    <mergeCell ref="A31:A35"/>
    <mergeCell ref="A6:A10"/>
    <mergeCell ref="A11:A15"/>
    <mergeCell ref="A16:A20"/>
    <mergeCell ref="O3:P3"/>
    <mergeCell ref="C4:H4"/>
    <mergeCell ref="I4:N4"/>
    <mergeCell ref="C3:N3"/>
  </mergeCells>
  <pageMargins left="0.23622047244094491" right="0.23622047244094491" top="0.74803149606299213" bottom="0.74803149606299213" header="0.31496062992125984" footer="0.31496062992125984"/>
  <pageSetup paperSize="8" scale="76" fitToWidth="2" orientation="landscape" r:id="rId1"/>
  <headerFooter alignWithMargins="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1"/>
  <sheetViews>
    <sheetView zoomScaleNormal="100" workbookViewId="0">
      <pane xSplit="2" ySplit="5" topLeftCell="C51" activePane="bottomRight" state="frozen"/>
      <selection pane="topRight" activeCell="C1" sqref="C1"/>
      <selection pane="bottomLeft" activeCell="A8" sqref="A8"/>
      <selection pane="bottomRight" activeCell="A3" sqref="A3"/>
    </sheetView>
  </sheetViews>
  <sheetFormatPr baseColWidth="10" defaultColWidth="11.5703125" defaultRowHeight="14.25" x14ac:dyDescent="0.2"/>
  <cols>
    <col min="1" max="1" width="37.28515625" style="272" bestFit="1" customWidth="1"/>
    <col min="2" max="2" width="30" style="5" customWidth="1"/>
    <col min="7" max="8" width="11.5703125" style="3"/>
    <col min="14" max="14" width="11.5703125" style="4"/>
    <col min="15" max="15" width="12" style="2" bestFit="1" customWidth="1"/>
    <col min="16" max="16" width="20.28515625" style="2" customWidth="1"/>
    <col min="18" max="18" width="11.5703125" style="1"/>
    <col min="20" max="20" width="11.5703125" style="3"/>
    <col min="24" max="24" width="11.5703125" style="3"/>
    <col min="26" max="26" width="11.5703125" style="2"/>
    <col min="28" max="28" width="11.5703125" style="3"/>
    <col min="30" max="30" width="11.5703125" style="2"/>
    <col min="32" max="32" width="11.5703125" style="3"/>
    <col min="34" max="34" width="11.5703125" style="2"/>
    <col min="38" max="38" width="11.5703125" style="2"/>
  </cols>
  <sheetData>
    <row r="1" spans="1:38" ht="18.75" x14ac:dyDescent="0.2">
      <c r="A1" s="306" t="s">
        <v>300</v>
      </c>
      <c r="B1" s="11"/>
      <c r="C1" s="6"/>
      <c r="D1" s="6"/>
      <c r="E1" s="6"/>
      <c r="F1" s="6"/>
      <c r="G1" s="9"/>
      <c r="H1" s="9"/>
      <c r="I1" s="6"/>
      <c r="J1" s="6"/>
      <c r="K1" s="6"/>
      <c r="L1" s="6"/>
      <c r="M1" s="6"/>
      <c r="N1" s="7"/>
      <c r="O1" s="8"/>
      <c r="P1" s="8"/>
      <c r="Q1" s="6"/>
      <c r="R1" s="218"/>
      <c r="S1" s="6"/>
      <c r="T1" s="9"/>
      <c r="U1" s="6"/>
      <c r="V1" s="6"/>
      <c r="W1" s="6"/>
      <c r="X1" s="9"/>
      <c r="Y1" s="6"/>
      <c r="Z1" s="8"/>
      <c r="AA1" s="6"/>
      <c r="AB1" s="9"/>
      <c r="AC1" s="6"/>
      <c r="AD1" s="8"/>
      <c r="AE1" s="6"/>
      <c r="AF1" s="9"/>
    </row>
    <row r="2" spans="1:38" ht="15.75" thickBot="1" x14ac:dyDescent="0.25">
      <c r="A2" s="271"/>
      <c r="B2" s="11"/>
      <c r="C2" s="6"/>
      <c r="D2" s="6"/>
      <c r="E2" s="6"/>
      <c r="F2" s="6"/>
      <c r="G2" s="9"/>
      <c r="H2" s="9"/>
      <c r="I2" s="6"/>
      <c r="J2" s="6"/>
      <c r="K2" s="6"/>
      <c r="L2" s="6"/>
      <c r="M2" s="6"/>
      <c r="N2" s="7"/>
      <c r="O2" s="8"/>
      <c r="P2" s="8"/>
      <c r="Q2" s="6"/>
      <c r="R2" s="218"/>
      <c r="S2" s="6"/>
      <c r="T2" s="9"/>
      <c r="U2" s="6"/>
      <c r="V2" s="6"/>
      <c r="W2" s="6"/>
      <c r="X2" s="9"/>
      <c r="Y2" s="6"/>
      <c r="Z2" s="8"/>
      <c r="AA2" s="6"/>
      <c r="AB2" s="9"/>
      <c r="AC2" s="6"/>
      <c r="AD2" s="8"/>
      <c r="AE2" s="6"/>
      <c r="AF2" s="9"/>
    </row>
    <row r="3" spans="1:38" ht="19.5" thickBot="1" x14ac:dyDescent="0.35">
      <c r="A3" s="17"/>
      <c r="B3" s="100"/>
      <c r="C3" s="600" t="s">
        <v>0</v>
      </c>
      <c r="D3" s="601"/>
      <c r="E3" s="601"/>
      <c r="F3" s="601"/>
      <c r="G3" s="601"/>
      <c r="H3" s="601"/>
      <c r="I3" s="601"/>
      <c r="J3" s="601"/>
      <c r="K3" s="601"/>
      <c r="L3" s="601"/>
      <c r="M3" s="601"/>
      <c r="N3" s="602"/>
      <c r="O3" s="621" t="s">
        <v>60</v>
      </c>
      <c r="P3" s="622"/>
      <c r="Q3" s="600" t="s">
        <v>1</v>
      </c>
      <c r="R3" s="601"/>
      <c r="S3" s="601"/>
      <c r="T3" s="601"/>
      <c r="U3" s="601"/>
      <c r="V3" s="601"/>
      <c r="W3" s="601"/>
      <c r="X3" s="602"/>
      <c r="Y3" s="601" t="s">
        <v>2</v>
      </c>
      <c r="Z3" s="601"/>
      <c r="AA3" s="601"/>
      <c r="AB3" s="601"/>
      <c r="AC3" s="601"/>
      <c r="AD3" s="601"/>
      <c r="AE3" s="601"/>
      <c r="AF3" s="602"/>
      <c r="AH3"/>
      <c r="AL3"/>
    </row>
    <row r="4" spans="1:38" s="270" customFormat="1" ht="38.25" customHeight="1" thickBot="1" x14ac:dyDescent="0.25">
      <c r="A4" s="140"/>
      <c r="B4" s="141"/>
      <c r="C4" s="574" t="s">
        <v>43</v>
      </c>
      <c r="D4" s="572"/>
      <c r="E4" s="572"/>
      <c r="F4" s="572"/>
      <c r="G4" s="572"/>
      <c r="H4" s="572"/>
      <c r="I4" s="574" t="s">
        <v>296</v>
      </c>
      <c r="J4" s="572"/>
      <c r="K4" s="572"/>
      <c r="L4" s="572"/>
      <c r="M4" s="572"/>
      <c r="N4" s="573"/>
      <c r="O4" s="213" t="s">
        <v>43</v>
      </c>
      <c r="P4" s="213" t="s">
        <v>296</v>
      </c>
      <c r="Q4" s="574" t="s">
        <v>43</v>
      </c>
      <c r="R4" s="572"/>
      <c r="S4" s="572"/>
      <c r="T4" s="572"/>
      <c r="U4" s="574" t="s">
        <v>296</v>
      </c>
      <c r="V4" s="572"/>
      <c r="W4" s="572"/>
      <c r="X4" s="573"/>
      <c r="Y4" s="574" t="s">
        <v>43</v>
      </c>
      <c r="Z4" s="572"/>
      <c r="AA4" s="572"/>
      <c r="AB4" s="572"/>
      <c r="AC4" s="584" t="s">
        <v>296</v>
      </c>
      <c r="AD4" s="585"/>
      <c r="AE4" s="585"/>
      <c r="AF4" s="586"/>
    </row>
    <row r="5" spans="1:38" s="300" customFormat="1" ht="31.5" x14ac:dyDescent="0.2">
      <c r="A5" s="162" t="s">
        <v>6</v>
      </c>
      <c r="B5" s="135" t="s">
        <v>49</v>
      </c>
      <c r="C5" s="143">
        <v>1970</v>
      </c>
      <c r="D5" s="144">
        <v>1979</v>
      </c>
      <c r="E5" s="144">
        <v>1988</v>
      </c>
      <c r="F5" s="144">
        <v>2000</v>
      </c>
      <c r="G5" s="184">
        <v>2010</v>
      </c>
      <c r="H5" s="152">
        <v>2020</v>
      </c>
      <c r="I5" s="143">
        <v>1970</v>
      </c>
      <c r="J5" s="144">
        <v>1979</v>
      </c>
      <c r="K5" s="144">
        <v>1988</v>
      </c>
      <c r="L5" s="144">
        <v>2000</v>
      </c>
      <c r="M5" s="144">
        <v>2010</v>
      </c>
      <c r="N5" s="145">
        <v>2020</v>
      </c>
      <c r="O5" s="152">
        <v>2020</v>
      </c>
      <c r="P5" s="295">
        <v>2020</v>
      </c>
      <c r="Q5" s="143">
        <v>1988</v>
      </c>
      <c r="R5" s="144">
        <v>2000</v>
      </c>
      <c r="S5" s="144">
        <v>2010</v>
      </c>
      <c r="T5" s="152">
        <v>2020</v>
      </c>
      <c r="U5" s="143">
        <v>1988</v>
      </c>
      <c r="V5" s="144">
        <v>2000</v>
      </c>
      <c r="W5" s="144">
        <v>2010</v>
      </c>
      <c r="X5" s="145">
        <v>2020</v>
      </c>
      <c r="Y5" s="151">
        <v>1988</v>
      </c>
      <c r="Z5" s="144">
        <v>2000</v>
      </c>
      <c r="AA5" s="144">
        <v>2010</v>
      </c>
      <c r="AB5" s="152">
        <v>2020</v>
      </c>
      <c r="AC5" s="143">
        <v>1988</v>
      </c>
      <c r="AD5" s="144">
        <v>2000</v>
      </c>
      <c r="AE5" s="153">
        <v>2010</v>
      </c>
      <c r="AF5" s="145">
        <v>2020</v>
      </c>
    </row>
    <row r="6" spans="1:38" ht="30" x14ac:dyDescent="0.2">
      <c r="A6" s="617" t="s">
        <v>15</v>
      </c>
      <c r="B6" s="20" t="s">
        <v>45</v>
      </c>
      <c r="C6" s="219">
        <v>151178</v>
      </c>
      <c r="D6" s="220">
        <v>119103</v>
      </c>
      <c r="E6" s="220">
        <v>98560</v>
      </c>
      <c r="F6" s="220">
        <v>61989</v>
      </c>
      <c r="G6" s="242">
        <v>46693</v>
      </c>
      <c r="H6" s="243">
        <v>36424</v>
      </c>
      <c r="I6" s="244">
        <v>115916</v>
      </c>
      <c r="J6" s="245">
        <v>91512</v>
      </c>
      <c r="K6" s="245">
        <v>76267</v>
      </c>
      <c r="L6" s="245">
        <v>47776</v>
      </c>
      <c r="M6" s="245">
        <v>38531</v>
      </c>
      <c r="N6" s="222">
        <v>31377</v>
      </c>
      <c r="O6" s="223">
        <v>4890</v>
      </c>
      <c r="P6" s="224">
        <v>2305.75</v>
      </c>
      <c r="Q6" s="219">
        <v>36650</v>
      </c>
      <c r="R6" s="220">
        <v>16610</v>
      </c>
      <c r="S6" s="220">
        <v>8798</v>
      </c>
      <c r="T6" s="221">
        <v>5331</v>
      </c>
      <c r="U6" s="219">
        <v>17026</v>
      </c>
      <c r="V6" s="220">
        <v>5192</v>
      </c>
      <c r="W6" s="220">
        <v>3375</v>
      </c>
      <c r="X6" s="222">
        <v>4258.375</v>
      </c>
      <c r="Y6" s="225">
        <v>61910</v>
      </c>
      <c r="Z6" s="220">
        <v>45379</v>
      </c>
      <c r="AA6" s="220">
        <v>37895</v>
      </c>
      <c r="AB6" s="221">
        <v>26203</v>
      </c>
      <c r="AC6" s="219">
        <v>59241</v>
      </c>
      <c r="AD6" s="220">
        <v>42584</v>
      </c>
      <c r="AE6" s="226">
        <v>35156</v>
      </c>
      <c r="AF6" s="222">
        <v>24812.875</v>
      </c>
      <c r="AH6"/>
      <c r="AL6"/>
    </row>
    <row r="7" spans="1:38" ht="30" x14ac:dyDescent="0.2">
      <c r="A7" s="617"/>
      <c r="B7" s="18" t="s">
        <v>50</v>
      </c>
      <c r="C7" s="219">
        <v>136058</v>
      </c>
      <c r="D7" s="220">
        <v>106667</v>
      </c>
      <c r="E7" s="220">
        <v>79321</v>
      </c>
      <c r="F7" s="220">
        <v>45192</v>
      </c>
      <c r="G7" s="246">
        <v>33599</v>
      </c>
      <c r="H7" s="230">
        <v>26731</v>
      </c>
      <c r="I7" s="219">
        <v>108201</v>
      </c>
      <c r="J7" s="220">
        <v>84117</v>
      </c>
      <c r="K7" s="220">
        <v>63288</v>
      </c>
      <c r="L7" s="220">
        <v>35534</v>
      </c>
      <c r="M7" s="220">
        <v>28050</v>
      </c>
      <c r="N7" s="231">
        <v>23247</v>
      </c>
      <c r="O7" s="228">
        <v>3271</v>
      </c>
      <c r="P7" s="229">
        <v>1471.375</v>
      </c>
      <c r="Q7" s="219">
        <v>26566</v>
      </c>
      <c r="R7" s="220">
        <v>11539</v>
      </c>
      <c r="S7" s="220">
        <v>6108</v>
      </c>
      <c r="T7" s="230">
        <v>3818</v>
      </c>
      <c r="U7" s="219">
        <v>11818</v>
      </c>
      <c r="V7" s="220">
        <v>3351</v>
      </c>
      <c r="W7" s="220">
        <v>2234</v>
      </c>
      <c r="X7" s="231">
        <v>3026.125</v>
      </c>
      <c r="Y7" s="225">
        <v>52755</v>
      </c>
      <c r="Z7" s="220">
        <v>33653</v>
      </c>
      <c r="AA7" s="220">
        <v>27491</v>
      </c>
      <c r="AB7" s="230">
        <v>19642</v>
      </c>
      <c r="AC7" s="219">
        <v>51471</v>
      </c>
      <c r="AD7" s="220">
        <v>32183</v>
      </c>
      <c r="AE7" s="226">
        <v>25816</v>
      </c>
      <c r="AF7" s="231">
        <v>18749.125</v>
      </c>
      <c r="AH7"/>
      <c r="AL7"/>
    </row>
    <row r="8" spans="1:38" ht="30" x14ac:dyDescent="0.2">
      <c r="A8" s="617"/>
      <c r="B8" s="20" t="s">
        <v>51</v>
      </c>
      <c r="C8" s="219">
        <v>15120</v>
      </c>
      <c r="D8" s="220">
        <v>12436</v>
      </c>
      <c r="E8" s="220">
        <v>19239</v>
      </c>
      <c r="F8" s="220">
        <v>16797</v>
      </c>
      <c r="G8" s="246">
        <v>13094</v>
      </c>
      <c r="H8" s="230">
        <v>9693</v>
      </c>
      <c r="I8" s="219">
        <v>7715</v>
      </c>
      <c r="J8" s="220">
        <v>7395</v>
      </c>
      <c r="K8" s="220">
        <v>12979</v>
      </c>
      <c r="L8" s="220">
        <v>12242</v>
      </c>
      <c r="M8" s="220">
        <v>10481</v>
      </c>
      <c r="N8" s="231">
        <v>8130</v>
      </c>
      <c r="O8" s="228">
        <v>1619</v>
      </c>
      <c r="P8" s="229">
        <v>834.375</v>
      </c>
      <c r="Q8" s="219">
        <v>10084</v>
      </c>
      <c r="R8" s="220">
        <v>5071</v>
      </c>
      <c r="S8" s="220">
        <v>2690</v>
      </c>
      <c r="T8" s="230">
        <v>1513</v>
      </c>
      <c r="U8" s="219">
        <v>5208</v>
      </c>
      <c r="V8" s="220">
        <v>1841</v>
      </c>
      <c r="W8" s="220">
        <v>1141</v>
      </c>
      <c r="X8" s="231">
        <v>1232.25</v>
      </c>
      <c r="Y8" s="225">
        <v>9155</v>
      </c>
      <c r="Z8" s="220">
        <v>11726</v>
      </c>
      <c r="AA8" s="220">
        <v>10404</v>
      </c>
      <c r="AB8" s="230">
        <v>6561</v>
      </c>
      <c r="AC8" s="219">
        <v>7771</v>
      </c>
      <c r="AD8" s="220">
        <v>10402</v>
      </c>
      <c r="AE8" s="226">
        <v>9340</v>
      </c>
      <c r="AF8" s="231">
        <v>6063.75</v>
      </c>
      <c r="AH8"/>
      <c r="AL8"/>
    </row>
    <row r="9" spans="1:38" ht="30" x14ac:dyDescent="0.2">
      <c r="A9" s="617"/>
      <c r="B9" s="18" t="s">
        <v>52</v>
      </c>
      <c r="C9" s="219">
        <v>29284</v>
      </c>
      <c r="D9" s="220">
        <v>19122</v>
      </c>
      <c r="E9" s="220">
        <v>25711</v>
      </c>
      <c r="F9" s="220">
        <v>19651</v>
      </c>
      <c r="G9" s="246">
        <v>9157</v>
      </c>
      <c r="H9" s="230">
        <v>7002</v>
      </c>
      <c r="I9" s="219">
        <v>24646</v>
      </c>
      <c r="J9" s="220">
        <v>15848</v>
      </c>
      <c r="K9" s="220">
        <v>22004</v>
      </c>
      <c r="L9" s="220">
        <v>17054</v>
      </c>
      <c r="M9" s="220">
        <v>8153</v>
      </c>
      <c r="N9" s="231">
        <v>6320</v>
      </c>
      <c r="O9" s="228">
        <v>610</v>
      </c>
      <c r="P9" s="229">
        <v>353.25</v>
      </c>
      <c r="Q9" s="219">
        <v>5470</v>
      </c>
      <c r="R9" s="220">
        <v>2508</v>
      </c>
      <c r="S9" s="220">
        <v>934</v>
      </c>
      <c r="T9" s="230">
        <v>910</v>
      </c>
      <c r="U9" s="219">
        <v>2333</v>
      </c>
      <c r="V9" s="220">
        <v>814</v>
      </c>
      <c r="W9" s="220">
        <v>449</v>
      </c>
      <c r="X9" s="231">
        <v>725.375</v>
      </c>
      <c r="Y9" s="225">
        <v>20241</v>
      </c>
      <c r="Z9" s="220">
        <v>17143</v>
      </c>
      <c r="AA9" s="220">
        <v>8223</v>
      </c>
      <c r="AB9" s="230">
        <v>5482</v>
      </c>
      <c r="AC9" s="219">
        <v>19671</v>
      </c>
      <c r="AD9" s="220">
        <v>16240</v>
      </c>
      <c r="AE9" s="226">
        <v>7704</v>
      </c>
      <c r="AF9" s="231">
        <v>5241.375</v>
      </c>
      <c r="AH9"/>
      <c r="AL9"/>
    </row>
    <row r="10" spans="1:38" ht="45" x14ac:dyDescent="0.2">
      <c r="A10" s="617"/>
      <c r="B10" s="20" t="s">
        <v>53</v>
      </c>
      <c r="C10" s="219">
        <v>83156</v>
      </c>
      <c r="D10" s="220">
        <v>76351</v>
      </c>
      <c r="E10" s="220">
        <v>51794</v>
      </c>
      <c r="F10" s="220">
        <v>34929</v>
      </c>
      <c r="G10" s="246">
        <v>32881</v>
      </c>
      <c r="H10" s="230">
        <v>23420</v>
      </c>
      <c r="I10" s="219">
        <v>67060</v>
      </c>
      <c r="J10" s="220">
        <v>62935</v>
      </c>
      <c r="K10" s="220">
        <v>42174</v>
      </c>
      <c r="L10" s="220">
        <v>28049</v>
      </c>
      <c r="M10" s="220">
        <v>28054</v>
      </c>
      <c r="N10" s="231">
        <v>20537</v>
      </c>
      <c r="O10" s="228">
        <v>2425</v>
      </c>
      <c r="P10" s="229">
        <v>1133.25</v>
      </c>
      <c r="Q10" s="219">
        <v>16541</v>
      </c>
      <c r="R10" s="220">
        <v>8111</v>
      </c>
      <c r="S10" s="220">
        <v>4928</v>
      </c>
      <c r="T10" s="230">
        <v>3186</v>
      </c>
      <c r="U10" s="219">
        <v>8332</v>
      </c>
      <c r="V10" s="220">
        <v>2872</v>
      </c>
      <c r="W10" s="220">
        <v>2035</v>
      </c>
      <c r="X10" s="231">
        <v>2514.375</v>
      </c>
      <c r="Y10" s="225">
        <v>35253</v>
      </c>
      <c r="Z10" s="220">
        <v>26818</v>
      </c>
      <c r="AA10" s="220">
        <v>27953</v>
      </c>
      <c r="AB10" s="230">
        <v>17809</v>
      </c>
      <c r="AC10" s="219">
        <v>33842</v>
      </c>
      <c r="AD10" s="220">
        <v>25177</v>
      </c>
      <c r="AE10" s="226">
        <v>26019</v>
      </c>
      <c r="AF10" s="231">
        <v>16889.875</v>
      </c>
      <c r="AH10"/>
      <c r="AL10"/>
    </row>
    <row r="11" spans="1:38" ht="30" x14ac:dyDescent="0.2">
      <c r="A11" s="617"/>
      <c r="B11" s="18" t="s">
        <v>54</v>
      </c>
      <c r="C11" s="219">
        <v>38738</v>
      </c>
      <c r="D11" s="220">
        <v>23630</v>
      </c>
      <c r="E11" s="220">
        <v>21055</v>
      </c>
      <c r="F11" s="220">
        <v>7409</v>
      </c>
      <c r="G11" s="246">
        <v>4655</v>
      </c>
      <c r="H11" s="230">
        <v>6002</v>
      </c>
      <c r="I11" s="219">
        <v>24210</v>
      </c>
      <c r="J11" s="220">
        <v>12729</v>
      </c>
      <c r="K11" s="220">
        <v>12090</v>
      </c>
      <c r="L11" s="220">
        <v>2673</v>
      </c>
      <c r="M11" s="220">
        <v>2324</v>
      </c>
      <c r="N11" s="231">
        <v>4520</v>
      </c>
      <c r="O11" s="228">
        <v>1855</v>
      </c>
      <c r="P11" s="229">
        <v>819.25</v>
      </c>
      <c r="Q11" s="219">
        <v>14639</v>
      </c>
      <c r="R11" s="220">
        <v>5991</v>
      </c>
      <c r="S11" s="220">
        <v>2936</v>
      </c>
      <c r="T11" s="230">
        <v>1235</v>
      </c>
      <c r="U11" s="219">
        <v>6361</v>
      </c>
      <c r="V11" s="220">
        <v>1506</v>
      </c>
      <c r="W11" s="220">
        <v>892</v>
      </c>
      <c r="X11" s="231">
        <v>1018.625</v>
      </c>
      <c r="Y11" s="225">
        <v>6416</v>
      </c>
      <c r="Z11" s="220">
        <v>1418</v>
      </c>
      <c r="AA11" s="220">
        <v>1719</v>
      </c>
      <c r="AB11" s="230">
        <v>2912</v>
      </c>
      <c r="AC11" s="219">
        <v>5729</v>
      </c>
      <c r="AD11" s="220">
        <v>1167</v>
      </c>
      <c r="AE11" s="226">
        <v>1433</v>
      </c>
      <c r="AF11" s="231">
        <v>2681.625</v>
      </c>
      <c r="AH11"/>
      <c r="AL11"/>
    </row>
    <row r="12" spans="1:38" ht="30" x14ac:dyDescent="0.2">
      <c r="A12" s="617"/>
      <c r="B12" s="20" t="s">
        <v>55</v>
      </c>
      <c r="C12" s="219">
        <v>19647</v>
      </c>
      <c r="D12" s="220">
        <v>14512</v>
      </c>
      <c r="E12" s="220">
        <v>13408</v>
      </c>
      <c r="F12" s="220">
        <v>8468</v>
      </c>
      <c r="G12" s="246">
        <v>5393</v>
      </c>
      <c r="H12" s="247">
        <v>7403</v>
      </c>
      <c r="I12" s="248">
        <v>5222</v>
      </c>
      <c r="J12" s="249">
        <v>3755</v>
      </c>
      <c r="K12" s="249">
        <v>4586</v>
      </c>
      <c r="L12" s="249">
        <v>2426</v>
      </c>
      <c r="M12" s="249">
        <v>1828</v>
      </c>
      <c r="N12" s="250">
        <v>1560</v>
      </c>
      <c r="O12" s="236">
        <v>2537.6759999999999</v>
      </c>
      <c r="P12" s="237">
        <v>147</v>
      </c>
      <c r="Q12" s="219">
        <v>10828</v>
      </c>
      <c r="R12" s="220">
        <v>6503</v>
      </c>
      <c r="S12" s="220">
        <v>3404</v>
      </c>
      <c r="T12" s="221">
        <v>1649.5809999999999</v>
      </c>
      <c r="U12" s="219">
        <v>2690</v>
      </c>
      <c r="V12" s="220">
        <v>1314</v>
      </c>
      <c r="W12" s="220">
        <v>757</v>
      </c>
      <c r="X12" s="222">
        <v>167</v>
      </c>
      <c r="Y12" s="225">
        <v>2580</v>
      </c>
      <c r="Z12" s="220">
        <v>1965</v>
      </c>
      <c r="AA12" s="220">
        <v>1989</v>
      </c>
      <c r="AB12" s="221">
        <v>3216.3290000000002</v>
      </c>
      <c r="AC12" s="219">
        <v>1896</v>
      </c>
      <c r="AD12" s="220">
        <v>1112</v>
      </c>
      <c r="AE12" s="226">
        <v>1071</v>
      </c>
      <c r="AF12" s="222">
        <v>1246</v>
      </c>
      <c r="AH12"/>
      <c r="AL12"/>
    </row>
    <row r="13" spans="1:38" ht="30" x14ac:dyDescent="0.2">
      <c r="A13" s="617"/>
      <c r="B13" s="18" t="s">
        <v>48</v>
      </c>
      <c r="C13" s="219">
        <v>17231</v>
      </c>
      <c r="D13" s="220">
        <v>12037</v>
      </c>
      <c r="E13" s="220">
        <v>7209</v>
      </c>
      <c r="F13" s="220">
        <v>10310</v>
      </c>
      <c r="G13" s="246">
        <v>11498</v>
      </c>
      <c r="H13" s="221">
        <v>12648</v>
      </c>
      <c r="I13" s="219">
        <v>12384</v>
      </c>
      <c r="J13" s="220">
        <v>9346</v>
      </c>
      <c r="K13" s="220">
        <v>6190</v>
      </c>
      <c r="L13" s="220">
        <v>8630</v>
      </c>
      <c r="M13" s="220">
        <v>9524</v>
      </c>
      <c r="N13" s="222">
        <v>10944</v>
      </c>
      <c r="O13" s="223">
        <v>465</v>
      </c>
      <c r="P13" s="224">
        <v>406.5</v>
      </c>
      <c r="Q13" s="219">
        <v>728</v>
      </c>
      <c r="R13" s="220">
        <v>759</v>
      </c>
      <c r="S13" s="220">
        <v>600</v>
      </c>
      <c r="T13" s="221">
        <v>737</v>
      </c>
      <c r="U13" s="219">
        <v>575</v>
      </c>
      <c r="V13" s="220">
        <v>663</v>
      </c>
      <c r="W13" s="220">
        <v>514</v>
      </c>
      <c r="X13" s="222">
        <v>561.375</v>
      </c>
      <c r="Y13" s="225">
        <v>6481</v>
      </c>
      <c r="Z13" s="220">
        <v>9551</v>
      </c>
      <c r="AA13" s="220">
        <v>10898</v>
      </c>
      <c r="AB13" s="221">
        <v>11446</v>
      </c>
      <c r="AC13" s="219">
        <v>5615</v>
      </c>
      <c r="AD13" s="220">
        <v>7968</v>
      </c>
      <c r="AE13" s="226">
        <v>9010</v>
      </c>
      <c r="AF13" s="222">
        <v>9975.75</v>
      </c>
      <c r="AH13"/>
      <c r="AL13"/>
    </row>
    <row r="14" spans="1:38" ht="30" x14ac:dyDescent="0.2">
      <c r="A14" s="617"/>
      <c r="B14" s="20" t="s">
        <v>56</v>
      </c>
      <c r="C14" s="239" t="s">
        <v>63</v>
      </c>
      <c r="D14" s="240" t="s">
        <v>63</v>
      </c>
      <c r="E14" s="220">
        <v>5715</v>
      </c>
      <c r="F14" s="220">
        <v>7742</v>
      </c>
      <c r="G14" s="246">
        <v>8039</v>
      </c>
      <c r="H14" s="230">
        <v>8569</v>
      </c>
      <c r="I14" s="239" t="s">
        <v>63</v>
      </c>
      <c r="J14" s="240" t="s">
        <v>63</v>
      </c>
      <c r="K14" s="220">
        <v>4964</v>
      </c>
      <c r="L14" s="220">
        <v>6518</v>
      </c>
      <c r="M14" s="220">
        <v>6701</v>
      </c>
      <c r="N14" s="231">
        <v>7401</v>
      </c>
      <c r="O14" s="228">
        <v>338.85421839302234</v>
      </c>
      <c r="P14" s="229">
        <v>280.76278671127352</v>
      </c>
      <c r="Q14" s="219">
        <v>613</v>
      </c>
      <c r="R14" s="220">
        <v>473</v>
      </c>
      <c r="S14" s="220">
        <v>370</v>
      </c>
      <c r="T14" s="230">
        <v>395.40514498434192</v>
      </c>
      <c r="U14" s="219">
        <v>492</v>
      </c>
      <c r="V14" s="220">
        <v>412</v>
      </c>
      <c r="W14" s="220">
        <v>316</v>
      </c>
      <c r="X14" s="231">
        <v>284.22506120359202</v>
      </c>
      <c r="Y14" s="225">
        <v>5102</v>
      </c>
      <c r="Z14" s="220">
        <v>7269</v>
      </c>
      <c r="AA14" s="220">
        <v>7669</v>
      </c>
      <c r="AB14" s="230">
        <v>7835.0195972030133</v>
      </c>
      <c r="AC14" s="219">
        <v>4472</v>
      </c>
      <c r="AD14" s="220">
        <v>6106</v>
      </c>
      <c r="AE14" s="226">
        <v>6386</v>
      </c>
      <c r="AF14" s="231">
        <v>6836.2454969456667</v>
      </c>
      <c r="AH14"/>
      <c r="AL14"/>
    </row>
    <row r="15" spans="1:38" ht="30" x14ac:dyDescent="0.2">
      <c r="A15" s="617"/>
      <c r="B15" s="18" t="s">
        <v>57</v>
      </c>
      <c r="C15" s="239" t="s">
        <v>63</v>
      </c>
      <c r="D15" s="240" t="s">
        <v>63</v>
      </c>
      <c r="E15" s="220">
        <v>1494</v>
      </c>
      <c r="F15" s="220">
        <v>2568</v>
      </c>
      <c r="G15" s="246">
        <v>3459</v>
      </c>
      <c r="H15" s="230">
        <v>4079</v>
      </c>
      <c r="I15" s="239" t="s">
        <v>63</v>
      </c>
      <c r="J15" s="240" t="s">
        <v>63</v>
      </c>
      <c r="K15" s="220">
        <v>1226</v>
      </c>
      <c r="L15" s="220">
        <v>2112</v>
      </c>
      <c r="M15" s="220">
        <v>2822</v>
      </c>
      <c r="N15" s="231">
        <v>3543</v>
      </c>
      <c r="O15" s="228">
        <v>126.0767618811314</v>
      </c>
      <c r="P15" s="229">
        <v>125.7231971246251</v>
      </c>
      <c r="Q15" s="219">
        <v>115</v>
      </c>
      <c r="R15" s="220">
        <v>286</v>
      </c>
      <c r="S15" s="220">
        <v>230</v>
      </c>
      <c r="T15" s="230">
        <v>341.8959800793408</v>
      </c>
      <c r="U15" s="219">
        <v>83</v>
      </c>
      <c r="V15" s="220">
        <v>251</v>
      </c>
      <c r="W15" s="220">
        <v>198</v>
      </c>
      <c r="X15" s="231">
        <v>278.03675726016155</v>
      </c>
      <c r="Y15" s="225">
        <v>1379</v>
      </c>
      <c r="Z15" s="220">
        <v>2282</v>
      </c>
      <c r="AA15" s="220">
        <v>3229</v>
      </c>
      <c r="AB15" s="230">
        <v>3610.7475102655399</v>
      </c>
      <c r="AC15" s="219">
        <v>1143</v>
      </c>
      <c r="AD15" s="220">
        <v>1862</v>
      </c>
      <c r="AE15" s="226">
        <v>2625</v>
      </c>
      <c r="AF15" s="231">
        <v>3139.6318824929695</v>
      </c>
      <c r="AH15"/>
      <c r="AL15"/>
    </row>
    <row r="16" spans="1:38" ht="30" x14ac:dyDescent="0.2">
      <c r="A16" s="617"/>
      <c r="B16" s="20" t="s">
        <v>58</v>
      </c>
      <c r="C16" s="239" t="s">
        <v>63</v>
      </c>
      <c r="D16" s="240" t="s">
        <v>63</v>
      </c>
      <c r="E16" s="220">
        <v>4844</v>
      </c>
      <c r="F16" s="220">
        <v>7130</v>
      </c>
      <c r="G16" s="246">
        <v>6170</v>
      </c>
      <c r="H16" s="251" t="s">
        <v>62</v>
      </c>
      <c r="I16" s="239" t="s">
        <v>63</v>
      </c>
      <c r="J16" s="240" t="s">
        <v>63</v>
      </c>
      <c r="K16" s="220">
        <v>4285</v>
      </c>
      <c r="L16" s="220">
        <v>6007</v>
      </c>
      <c r="M16" s="220">
        <v>5124</v>
      </c>
      <c r="N16" s="252" t="s">
        <v>62</v>
      </c>
      <c r="O16" s="253" t="s">
        <v>62</v>
      </c>
      <c r="P16" s="254" t="s">
        <v>62</v>
      </c>
      <c r="Q16" s="219">
        <v>481</v>
      </c>
      <c r="R16" s="220">
        <v>457</v>
      </c>
      <c r="S16" s="220">
        <v>292</v>
      </c>
      <c r="T16" s="230" t="s">
        <v>62</v>
      </c>
      <c r="U16" s="219">
        <v>396</v>
      </c>
      <c r="V16" s="220">
        <v>400</v>
      </c>
      <c r="W16" s="220">
        <v>248</v>
      </c>
      <c r="X16" s="231" t="s">
        <v>62</v>
      </c>
      <c r="Y16" s="225">
        <v>4363</v>
      </c>
      <c r="Z16" s="220">
        <v>6673</v>
      </c>
      <c r="AA16" s="220">
        <v>5878</v>
      </c>
      <c r="AB16" s="230" t="s">
        <v>62</v>
      </c>
      <c r="AC16" s="219">
        <v>3889</v>
      </c>
      <c r="AD16" s="220">
        <v>5608</v>
      </c>
      <c r="AE16" s="226">
        <v>4876</v>
      </c>
      <c r="AF16" s="231" t="s">
        <v>62</v>
      </c>
      <c r="AH16"/>
      <c r="AL16"/>
    </row>
    <row r="17" spans="1:38" ht="30" x14ac:dyDescent="0.2">
      <c r="A17" s="617"/>
      <c r="B17" s="18" t="s">
        <v>59</v>
      </c>
      <c r="C17" s="239" t="s">
        <v>63</v>
      </c>
      <c r="D17" s="240" t="s">
        <v>63</v>
      </c>
      <c r="E17" s="220">
        <v>2365</v>
      </c>
      <c r="F17" s="220">
        <v>3180</v>
      </c>
      <c r="G17" s="246">
        <v>5328</v>
      </c>
      <c r="H17" s="251" t="s">
        <v>62</v>
      </c>
      <c r="I17" s="239" t="s">
        <v>63</v>
      </c>
      <c r="J17" s="240" t="s">
        <v>63</v>
      </c>
      <c r="K17" s="220">
        <v>1904</v>
      </c>
      <c r="L17" s="220">
        <v>2623</v>
      </c>
      <c r="M17" s="220">
        <v>4399</v>
      </c>
      <c r="N17" s="252" t="s">
        <v>62</v>
      </c>
      <c r="O17" s="253" t="s">
        <v>62</v>
      </c>
      <c r="P17" s="254" t="s">
        <v>62</v>
      </c>
      <c r="Q17" s="219">
        <v>247</v>
      </c>
      <c r="R17" s="220">
        <v>302</v>
      </c>
      <c r="S17" s="220">
        <v>308</v>
      </c>
      <c r="T17" s="230" t="s">
        <v>62</v>
      </c>
      <c r="U17" s="219">
        <v>179</v>
      </c>
      <c r="V17" s="220">
        <v>263</v>
      </c>
      <c r="W17" s="220">
        <v>265</v>
      </c>
      <c r="X17" s="231" t="s">
        <v>62</v>
      </c>
      <c r="Y17" s="225">
        <v>2118</v>
      </c>
      <c r="Z17" s="220">
        <v>2878</v>
      </c>
      <c r="AA17" s="220">
        <v>5020</v>
      </c>
      <c r="AB17" s="230" t="s">
        <v>62</v>
      </c>
      <c r="AC17" s="219">
        <v>1726</v>
      </c>
      <c r="AD17" s="220">
        <v>2360</v>
      </c>
      <c r="AE17" s="226">
        <v>4134</v>
      </c>
      <c r="AF17" s="231" t="s">
        <v>62</v>
      </c>
      <c r="AH17"/>
      <c r="AL17"/>
    </row>
    <row r="18" spans="1:38" ht="30" x14ac:dyDescent="0.2">
      <c r="A18" s="618" t="s">
        <v>16</v>
      </c>
      <c r="B18" s="20" t="s">
        <v>45</v>
      </c>
      <c r="C18" s="219">
        <v>40100</v>
      </c>
      <c r="D18" s="220">
        <v>30904</v>
      </c>
      <c r="E18" s="220">
        <v>25224</v>
      </c>
      <c r="F18" s="220">
        <v>16302</v>
      </c>
      <c r="G18" s="246">
        <v>12788</v>
      </c>
      <c r="H18" s="221">
        <v>10114</v>
      </c>
      <c r="I18" s="219">
        <v>30301</v>
      </c>
      <c r="J18" s="220">
        <v>23992</v>
      </c>
      <c r="K18" s="220">
        <v>19799</v>
      </c>
      <c r="L18" s="220">
        <v>12928</v>
      </c>
      <c r="M18" s="220">
        <v>10584</v>
      </c>
      <c r="N18" s="222">
        <v>8636.375</v>
      </c>
      <c r="O18" s="223">
        <v>1181</v>
      </c>
      <c r="P18" s="224">
        <v>532.75</v>
      </c>
      <c r="Q18" s="219">
        <v>8967</v>
      </c>
      <c r="R18" s="220">
        <v>3890</v>
      </c>
      <c r="S18" s="220">
        <v>2151</v>
      </c>
      <c r="T18" s="221">
        <v>1475</v>
      </c>
      <c r="U18" s="219">
        <v>4125</v>
      </c>
      <c r="V18" s="220">
        <v>1198</v>
      </c>
      <c r="W18" s="220">
        <v>835</v>
      </c>
      <c r="X18" s="222">
        <v>1134.125</v>
      </c>
      <c r="Y18" s="225">
        <v>16257</v>
      </c>
      <c r="Z18" s="220">
        <v>12412</v>
      </c>
      <c r="AA18" s="220">
        <v>10637</v>
      </c>
      <c r="AB18" s="221">
        <v>7458</v>
      </c>
      <c r="AC18" s="219">
        <v>15675</v>
      </c>
      <c r="AD18" s="220">
        <v>11730</v>
      </c>
      <c r="AE18" s="226">
        <v>9749</v>
      </c>
      <c r="AF18" s="222">
        <v>6969.5</v>
      </c>
      <c r="AH18"/>
      <c r="AL18"/>
    </row>
    <row r="19" spans="1:38" ht="30" x14ac:dyDescent="0.2">
      <c r="A19" s="619"/>
      <c r="B19" s="18" t="s">
        <v>50</v>
      </c>
      <c r="C19" s="219">
        <v>35855</v>
      </c>
      <c r="D19" s="220">
        <v>27598</v>
      </c>
      <c r="E19" s="220">
        <v>20674</v>
      </c>
      <c r="F19" s="220">
        <v>11928</v>
      </c>
      <c r="G19" s="246">
        <v>9157</v>
      </c>
      <c r="H19" s="230">
        <v>7317</v>
      </c>
      <c r="I19" s="219">
        <v>28191</v>
      </c>
      <c r="J19" s="220">
        <v>21906</v>
      </c>
      <c r="K19" s="220">
        <v>16708</v>
      </c>
      <c r="L19" s="220">
        <v>9595</v>
      </c>
      <c r="M19" s="220">
        <v>7643</v>
      </c>
      <c r="N19" s="231">
        <v>6309.625</v>
      </c>
      <c r="O19" s="228">
        <v>784</v>
      </c>
      <c r="P19" s="229">
        <v>334.375</v>
      </c>
      <c r="Q19" s="219">
        <v>6616</v>
      </c>
      <c r="R19" s="220">
        <v>2707</v>
      </c>
      <c r="S19" s="220">
        <v>1532</v>
      </c>
      <c r="T19" s="230">
        <v>1072</v>
      </c>
      <c r="U19" s="219">
        <v>2925</v>
      </c>
      <c r="V19" s="220">
        <v>779</v>
      </c>
      <c r="W19" s="220">
        <v>576</v>
      </c>
      <c r="X19" s="231">
        <v>820.125</v>
      </c>
      <c r="Y19" s="225">
        <v>14058</v>
      </c>
      <c r="Z19" s="220">
        <v>9221</v>
      </c>
      <c r="AA19" s="220">
        <v>7625</v>
      </c>
      <c r="AB19" s="230">
        <v>5461</v>
      </c>
      <c r="AC19" s="219">
        <v>13783</v>
      </c>
      <c r="AD19" s="220">
        <v>8816</v>
      </c>
      <c r="AE19" s="226">
        <v>7067</v>
      </c>
      <c r="AF19" s="231">
        <v>5155.125</v>
      </c>
      <c r="AH19"/>
      <c r="AL19"/>
    </row>
    <row r="20" spans="1:38" ht="30" x14ac:dyDescent="0.2">
      <c r="A20" s="619"/>
      <c r="B20" s="20" t="s">
        <v>51</v>
      </c>
      <c r="C20" s="219">
        <v>4245</v>
      </c>
      <c r="D20" s="220">
        <v>3306</v>
      </c>
      <c r="E20" s="220">
        <v>4550</v>
      </c>
      <c r="F20" s="220">
        <v>4374</v>
      </c>
      <c r="G20" s="246">
        <v>3631</v>
      </c>
      <c r="H20" s="230">
        <v>2797</v>
      </c>
      <c r="I20" s="219">
        <v>2110</v>
      </c>
      <c r="J20" s="220">
        <v>2085</v>
      </c>
      <c r="K20" s="220">
        <v>3091</v>
      </c>
      <c r="L20" s="220">
        <v>3333</v>
      </c>
      <c r="M20" s="220">
        <v>2941</v>
      </c>
      <c r="N20" s="231">
        <v>2326.75</v>
      </c>
      <c r="O20" s="228">
        <v>397</v>
      </c>
      <c r="P20" s="229">
        <v>198.375</v>
      </c>
      <c r="Q20" s="219">
        <v>2351</v>
      </c>
      <c r="R20" s="220">
        <v>1183</v>
      </c>
      <c r="S20" s="220">
        <v>619</v>
      </c>
      <c r="T20" s="230">
        <v>403</v>
      </c>
      <c r="U20" s="219">
        <v>1200</v>
      </c>
      <c r="V20" s="220">
        <v>419</v>
      </c>
      <c r="W20" s="220">
        <v>259</v>
      </c>
      <c r="X20" s="231">
        <v>314</v>
      </c>
      <c r="Y20" s="225">
        <v>2199</v>
      </c>
      <c r="Z20" s="220">
        <v>3191</v>
      </c>
      <c r="AA20" s="220">
        <v>3012</v>
      </c>
      <c r="AB20" s="230">
        <v>1997</v>
      </c>
      <c r="AC20" s="219">
        <v>1891</v>
      </c>
      <c r="AD20" s="220">
        <v>2914</v>
      </c>
      <c r="AE20" s="226">
        <v>2682</v>
      </c>
      <c r="AF20" s="231">
        <v>1814.375</v>
      </c>
      <c r="AH20"/>
      <c r="AL20"/>
    </row>
    <row r="21" spans="1:38" ht="30" x14ac:dyDescent="0.2">
      <c r="A21" s="619"/>
      <c r="B21" s="18" t="s">
        <v>52</v>
      </c>
      <c r="C21" s="219">
        <v>7926</v>
      </c>
      <c r="D21" s="220">
        <v>5192</v>
      </c>
      <c r="E21" s="220">
        <v>6797</v>
      </c>
      <c r="F21" s="220">
        <v>5325</v>
      </c>
      <c r="G21" s="246">
        <v>2539</v>
      </c>
      <c r="H21" s="230">
        <v>1890</v>
      </c>
      <c r="I21" s="219">
        <v>6635</v>
      </c>
      <c r="J21" s="220">
        <v>4392</v>
      </c>
      <c r="K21" s="220">
        <v>6012</v>
      </c>
      <c r="L21" s="220">
        <v>4710</v>
      </c>
      <c r="M21" s="220">
        <v>2215</v>
      </c>
      <c r="N21" s="231">
        <v>1703.75</v>
      </c>
      <c r="O21" s="228">
        <v>128</v>
      </c>
      <c r="P21" s="229">
        <v>76.75</v>
      </c>
      <c r="Q21" s="219">
        <v>1214</v>
      </c>
      <c r="R21" s="220">
        <v>589</v>
      </c>
      <c r="S21" s="220">
        <v>241</v>
      </c>
      <c r="T21" s="230">
        <v>239</v>
      </c>
      <c r="U21" s="219">
        <v>551</v>
      </c>
      <c r="V21" s="220">
        <v>203</v>
      </c>
      <c r="W21" s="220">
        <v>108</v>
      </c>
      <c r="X21" s="231">
        <v>182.5</v>
      </c>
      <c r="Y21" s="225">
        <v>5583</v>
      </c>
      <c r="Z21" s="220">
        <v>4736</v>
      </c>
      <c r="AA21" s="220">
        <v>2298</v>
      </c>
      <c r="AB21" s="230">
        <v>1523</v>
      </c>
      <c r="AC21" s="219">
        <v>5461</v>
      </c>
      <c r="AD21" s="220">
        <v>4508</v>
      </c>
      <c r="AE21" s="226">
        <v>2107</v>
      </c>
      <c r="AF21" s="231">
        <v>1444.5</v>
      </c>
      <c r="AH21"/>
      <c r="AL21"/>
    </row>
    <row r="22" spans="1:38" ht="45" x14ac:dyDescent="0.2">
      <c r="A22" s="619"/>
      <c r="B22" s="20" t="s">
        <v>53</v>
      </c>
      <c r="C22" s="219">
        <v>21899</v>
      </c>
      <c r="D22" s="220">
        <v>19848</v>
      </c>
      <c r="E22" s="220">
        <v>13256</v>
      </c>
      <c r="F22" s="220">
        <v>9191</v>
      </c>
      <c r="G22" s="246">
        <v>9100</v>
      </c>
      <c r="H22" s="230">
        <v>6554</v>
      </c>
      <c r="I22" s="219">
        <v>17488</v>
      </c>
      <c r="J22" s="220">
        <v>16530</v>
      </c>
      <c r="K22" s="220">
        <v>10954</v>
      </c>
      <c r="L22" s="220">
        <v>7606</v>
      </c>
      <c r="M22" s="220">
        <v>7783</v>
      </c>
      <c r="N22" s="231">
        <v>5671.625</v>
      </c>
      <c r="O22" s="228">
        <v>602</v>
      </c>
      <c r="P22" s="229">
        <v>267.625</v>
      </c>
      <c r="Q22" s="219">
        <v>4033</v>
      </c>
      <c r="R22" s="220">
        <v>1836</v>
      </c>
      <c r="S22" s="220">
        <v>1203</v>
      </c>
      <c r="T22" s="230">
        <v>869</v>
      </c>
      <c r="U22" s="219">
        <v>2038</v>
      </c>
      <c r="V22" s="220">
        <v>660</v>
      </c>
      <c r="W22" s="220">
        <v>503</v>
      </c>
      <c r="X22" s="231">
        <v>657</v>
      </c>
      <c r="Y22" s="225">
        <v>9223</v>
      </c>
      <c r="Z22" s="220">
        <v>7355</v>
      </c>
      <c r="AA22" s="220">
        <v>7897</v>
      </c>
      <c r="AB22" s="230">
        <v>5083</v>
      </c>
      <c r="AC22" s="219">
        <v>8917</v>
      </c>
      <c r="AD22" s="220">
        <v>6946</v>
      </c>
      <c r="AE22" s="226">
        <v>7279</v>
      </c>
      <c r="AF22" s="231">
        <v>4747</v>
      </c>
      <c r="AH22"/>
      <c r="AL22"/>
    </row>
    <row r="23" spans="1:38" ht="30" x14ac:dyDescent="0.2">
      <c r="A23" s="619"/>
      <c r="B23" s="18" t="s">
        <v>54</v>
      </c>
      <c r="C23" s="219">
        <v>10275</v>
      </c>
      <c r="D23" s="220">
        <v>5864</v>
      </c>
      <c r="E23" s="220">
        <v>5171</v>
      </c>
      <c r="F23" s="220">
        <v>1786</v>
      </c>
      <c r="G23" s="246">
        <v>1149</v>
      </c>
      <c r="H23" s="230">
        <v>1670</v>
      </c>
      <c r="I23" s="219">
        <v>6178</v>
      </c>
      <c r="J23" s="220">
        <v>3071</v>
      </c>
      <c r="K23" s="220">
        <v>2833</v>
      </c>
      <c r="L23" s="220">
        <v>612</v>
      </c>
      <c r="M23" s="220">
        <v>586</v>
      </c>
      <c r="N23" s="231">
        <v>1261</v>
      </c>
      <c r="O23" s="228">
        <v>451</v>
      </c>
      <c r="P23" s="229">
        <v>188.375</v>
      </c>
      <c r="Q23" s="219">
        <v>3720</v>
      </c>
      <c r="R23" s="220">
        <v>1465</v>
      </c>
      <c r="S23" s="220">
        <v>707</v>
      </c>
      <c r="T23" s="230">
        <v>367</v>
      </c>
      <c r="U23" s="219">
        <v>1536</v>
      </c>
      <c r="V23" s="220">
        <v>335</v>
      </c>
      <c r="W23" s="220">
        <v>224</v>
      </c>
      <c r="X23" s="231">
        <v>294.625</v>
      </c>
      <c r="Y23" s="225">
        <v>1451</v>
      </c>
      <c r="Z23" s="220">
        <v>321</v>
      </c>
      <c r="AA23" s="220">
        <v>442</v>
      </c>
      <c r="AB23" s="230">
        <v>852</v>
      </c>
      <c r="AC23" s="219">
        <v>1297</v>
      </c>
      <c r="AD23" s="220">
        <v>276</v>
      </c>
      <c r="AE23" s="226">
        <v>363</v>
      </c>
      <c r="AF23" s="231">
        <v>778</v>
      </c>
      <c r="AH23"/>
      <c r="AL23"/>
    </row>
    <row r="24" spans="1:38" ht="30" x14ac:dyDescent="0.2">
      <c r="A24" s="619"/>
      <c r="B24" s="20" t="s">
        <v>55</v>
      </c>
      <c r="C24" s="219">
        <v>5170</v>
      </c>
      <c r="D24" s="220">
        <v>3583</v>
      </c>
      <c r="E24" s="220">
        <v>3262</v>
      </c>
      <c r="F24" s="220">
        <v>1841</v>
      </c>
      <c r="G24" s="246">
        <v>1369</v>
      </c>
      <c r="H24" s="247">
        <v>2033</v>
      </c>
      <c r="I24" s="219">
        <v>1310</v>
      </c>
      <c r="J24" s="220">
        <v>924</v>
      </c>
      <c r="K24" s="220">
        <v>1290</v>
      </c>
      <c r="L24" s="220">
        <v>535</v>
      </c>
      <c r="M24" s="220">
        <v>482</v>
      </c>
      <c r="N24" s="250">
        <v>457</v>
      </c>
      <c r="O24" s="227">
        <v>618.76</v>
      </c>
      <c r="P24" s="255">
        <v>34</v>
      </c>
      <c r="Q24" s="219">
        <v>2503</v>
      </c>
      <c r="R24" s="220">
        <v>1357</v>
      </c>
      <c r="S24" s="220">
        <v>805</v>
      </c>
      <c r="T24" s="221">
        <v>505.92</v>
      </c>
      <c r="U24" s="219">
        <v>676</v>
      </c>
      <c r="V24" s="220">
        <v>265</v>
      </c>
      <c r="W24" s="220">
        <v>180</v>
      </c>
      <c r="X24" s="222">
        <v>51</v>
      </c>
      <c r="Y24" s="225">
        <v>759</v>
      </c>
      <c r="Z24" s="220">
        <v>484</v>
      </c>
      <c r="AA24" s="220">
        <v>564</v>
      </c>
      <c r="AB24" s="221">
        <v>908.66699999999992</v>
      </c>
      <c r="AC24" s="219">
        <v>614</v>
      </c>
      <c r="AD24" s="220">
        <v>271</v>
      </c>
      <c r="AE24" s="226">
        <v>302</v>
      </c>
      <c r="AF24" s="222">
        <v>372</v>
      </c>
      <c r="AH24"/>
      <c r="AL24"/>
    </row>
    <row r="25" spans="1:38" ht="30" x14ac:dyDescent="0.2">
      <c r="A25" s="619"/>
      <c r="B25" s="18" t="s">
        <v>48</v>
      </c>
      <c r="C25" s="219">
        <v>5204</v>
      </c>
      <c r="D25" s="220">
        <v>3795</v>
      </c>
      <c r="E25" s="220">
        <v>2521</v>
      </c>
      <c r="F25" s="220">
        <v>3325</v>
      </c>
      <c r="G25" s="246">
        <v>3480</v>
      </c>
      <c r="H25" s="221">
        <v>3494</v>
      </c>
      <c r="I25" s="219">
        <v>3245</v>
      </c>
      <c r="J25" s="220">
        <v>2680</v>
      </c>
      <c r="K25" s="220">
        <v>2113</v>
      </c>
      <c r="L25" s="220">
        <v>2782</v>
      </c>
      <c r="M25" s="220">
        <v>2911</v>
      </c>
      <c r="N25" s="256">
        <v>3009</v>
      </c>
      <c r="O25" s="236">
        <v>166</v>
      </c>
      <c r="P25" s="237">
        <v>151.875</v>
      </c>
      <c r="Q25" s="219">
        <v>217</v>
      </c>
      <c r="R25" s="220">
        <v>377</v>
      </c>
      <c r="S25" s="220">
        <v>274</v>
      </c>
      <c r="T25" s="221">
        <v>197</v>
      </c>
      <c r="U25" s="219">
        <v>185</v>
      </c>
      <c r="V25" s="220">
        <v>337</v>
      </c>
      <c r="W25" s="220">
        <v>250</v>
      </c>
      <c r="X25" s="222">
        <v>153.375</v>
      </c>
      <c r="Y25" s="225">
        <v>2304</v>
      </c>
      <c r="Z25" s="220">
        <v>2948</v>
      </c>
      <c r="AA25" s="220">
        <v>3206</v>
      </c>
      <c r="AB25" s="221">
        <v>3131</v>
      </c>
      <c r="AC25" s="219">
        <v>1929</v>
      </c>
      <c r="AD25" s="220">
        <v>2445</v>
      </c>
      <c r="AE25" s="226">
        <v>2661</v>
      </c>
      <c r="AF25" s="222">
        <v>2703.75</v>
      </c>
      <c r="AH25"/>
      <c r="AL25"/>
    </row>
    <row r="26" spans="1:38" ht="30" x14ac:dyDescent="0.2">
      <c r="A26" s="619"/>
      <c r="B26" s="20" t="s">
        <v>56</v>
      </c>
      <c r="C26" s="239" t="s">
        <v>63</v>
      </c>
      <c r="D26" s="240" t="s">
        <v>63</v>
      </c>
      <c r="E26" s="220">
        <v>1888</v>
      </c>
      <c r="F26" s="220">
        <v>2443</v>
      </c>
      <c r="G26" s="246">
        <v>2478</v>
      </c>
      <c r="H26" s="230">
        <v>2447</v>
      </c>
      <c r="I26" s="239" t="s">
        <v>63</v>
      </c>
      <c r="J26" s="240" t="s">
        <v>63</v>
      </c>
      <c r="K26" s="220">
        <v>1594</v>
      </c>
      <c r="L26" s="220">
        <v>2056</v>
      </c>
      <c r="M26" s="220">
        <v>2077</v>
      </c>
      <c r="N26" s="231">
        <v>2121</v>
      </c>
      <c r="O26" s="228">
        <v>103.23687731218334</v>
      </c>
      <c r="P26" s="229">
        <v>97.399106059700301</v>
      </c>
      <c r="Q26" s="219">
        <v>177</v>
      </c>
      <c r="R26" s="220">
        <v>186</v>
      </c>
      <c r="S26" s="220">
        <v>152</v>
      </c>
      <c r="T26" s="230">
        <v>94.748914172075544</v>
      </c>
      <c r="U26" s="219">
        <v>150</v>
      </c>
      <c r="V26" s="220">
        <v>166</v>
      </c>
      <c r="W26" s="220">
        <v>140</v>
      </c>
      <c r="X26" s="231">
        <v>77.298210865854642</v>
      </c>
      <c r="Y26" s="225">
        <v>1711</v>
      </c>
      <c r="Z26" s="220">
        <v>2257</v>
      </c>
      <c r="AA26" s="220">
        <v>2326</v>
      </c>
      <c r="AB26" s="230">
        <v>2249.9603352534855</v>
      </c>
      <c r="AC26" s="219">
        <v>1444</v>
      </c>
      <c r="AD26" s="220">
        <v>1890</v>
      </c>
      <c r="AE26" s="226">
        <v>1937</v>
      </c>
      <c r="AF26" s="231">
        <v>1946.4726934648847</v>
      </c>
      <c r="AH26"/>
      <c r="AL26"/>
    </row>
    <row r="27" spans="1:38" ht="30" x14ac:dyDescent="0.2">
      <c r="A27" s="619"/>
      <c r="B27" s="18" t="s">
        <v>57</v>
      </c>
      <c r="C27" s="239" t="s">
        <v>63</v>
      </c>
      <c r="D27" s="240" t="s">
        <v>63</v>
      </c>
      <c r="E27" s="220">
        <v>633</v>
      </c>
      <c r="F27" s="220">
        <v>882</v>
      </c>
      <c r="G27" s="246">
        <v>1002</v>
      </c>
      <c r="H27" s="230">
        <v>1047</v>
      </c>
      <c r="I27" s="239" t="s">
        <v>63</v>
      </c>
      <c r="J27" s="240" t="s">
        <v>63</v>
      </c>
      <c r="K27" s="220">
        <v>519</v>
      </c>
      <c r="L27" s="220">
        <v>726</v>
      </c>
      <c r="M27" s="220">
        <v>834</v>
      </c>
      <c r="N27" s="231">
        <v>888</v>
      </c>
      <c r="O27" s="228">
        <v>62.33818599810607</v>
      </c>
      <c r="P27" s="229">
        <v>54.303031485450454</v>
      </c>
      <c r="Q27" s="219">
        <v>40</v>
      </c>
      <c r="R27" s="220">
        <v>191</v>
      </c>
      <c r="S27" s="220">
        <v>122</v>
      </c>
      <c r="T27" s="230">
        <v>100.8436783601761</v>
      </c>
      <c r="U27" s="219">
        <v>35</v>
      </c>
      <c r="V27" s="220">
        <v>171</v>
      </c>
      <c r="W27" s="220">
        <v>110</v>
      </c>
      <c r="X27" s="231">
        <v>75.525460096749342</v>
      </c>
      <c r="Y27" s="225">
        <v>593</v>
      </c>
      <c r="Z27" s="220">
        <v>691</v>
      </c>
      <c r="AA27" s="220">
        <v>880</v>
      </c>
      <c r="AB27" s="230" t="s">
        <v>64</v>
      </c>
      <c r="AC27" s="219">
        <v>484</v>
      </c>
      <c r="AD27" s="220">
        <v>555</v>
      </c>
      <c r="AE27" s="226">
        <v>724</v>
      </c>
      <c r="AF27" s="231">
        <v>758.00149802736007</v>
      </c>
      <c r="AH27"/>
      <c r="AL27"/>
    </row>
    <row r="28" spans="1:38" ht="30" x14ac:dyDescent="0.2">
      <c r="A28" s="619"/>
      <c r="B28" s="20" t="s">
        <v>58</v>
      </c>
      <c r="C28" s="239" t="s">
        <v>63</v>
      </c>
      <c r="D28" s="240" t="s">
        <v>63</v>
      </c>
      <c r="E28" s="220">
        <v>1748</v>
      </c>
      <c r="F28" s="220">
        <v>2251</v>
      </c>
      <c r="G28" s="246">
        <v>1840</v>
      </c>
      <c r="H28" s="251" t="s">
        <v>62</v>
      </c>
      <c r="I28" s="239" t="s">
        <v>63</v>
      </c>
      <c r="J28" s="240" t="s">
        <v>63</v>
      </c>
      <c r="K28" s="220">
        <v>1534</v>
      </c>
      <c r="L28" s="220">
        <v>1889</v>
      </c>
      <c r="M28" s="220">
        <v>1529</v>
      </c>
      <c r="N28" s="252" t="s">
        <v>62</v>
      </c>
      <c r="O28" s="253" t="s">
        <v>62</v>
      </c>
      <c r="P28" s="254" t="s">
        <v>62</v>
      </c>
      <c r="Q28" s="219">
        <v>144</v>
      </c>
      <c r="R28" s="220">
        <v>223</v>
      </c>
      <c r="S28" s="220">
        <v>134</v>
      </c>
      <c r="T28" s="251" t="s">
        <v>62</v>
      </c>
      <c r="U28" s="219">
        <v>132</v>
      </c>
      <c r="V28" s="220">
        <v>199</v>
      </c>
      <c r="W28" s="220">
        <v>122</v>
      </c>
      <c r="X28" s="252" t="s">
        <v>62</v>
      </c>
      <c r="Y28" s="225">
        <v>1604</v>
      </c>
      <c r="Z28" s="220">
        <v>2028</v>
      </c>
      <c r="AA28" s="220">
        <v>1706</v>
      </c>
      <c r="AB28" s="251" t="s">
        <v>62</v>
      </c>
      <c r="AC28" s="219">
        <v>1402</v>
      </c>
      <c r="AD28" s="220">
        <v>1690</v>
      </c>
      <c r="AE28" s="226">
        <v>1407</v>
      </c>
      <c r="AF28" s="252" t="s">
        <v>62</v>
      </c>
      <c r="AH28"/>
      <c r="AL28"/>
    </row>
    <row r="29" spans="1:38" ht="30" x14ac:dyDescent="0.2">
      <c r="A29" s="620"/>
      <c r="B29" s="18" t="s">
        <v>59</v>
      </c>
      <c r="C29" s="239" t="s">
        <v>63</v>
      </c>
      <c r="D29" s="240" t="s">
        <v>63</v>
      </c>
      <c r="E29" s="220">
        <v>773</v>
      </c>
      <c r="F29" s="220">
        <v>1074</v>
      </c>
      <c r="G29" s="246">
        <v>1640</v>
      </c>
      <c r="H29" s="251" t="s">
        <v>62</v>
      </c>
      <c r="I29" s="239" t="s">
        <v>63</v>
      </c>
      <c r="J29" s="240" t="s">
        <v>63</v>
      </c>
      <c r="K29" s="220">
        <v>579</v>
      </c>
      <c r="L29" s="220">
        <v>893</v>
      </c>
      <c r="M29" s="220">
        <v>1382</v>
      </c>
      <c r="N29" s="252" t="s">
        <v>62</v>
      </c>
      <c r="O29" s="253" t="s">
        <v>62</v>
      </c>
      <c r="P29" s="254" t="s">
        <v>62</v>
      </c>
      <c r="Q29" s="219">
        <v>73</v>
      </c>
      <c r="R29" s="220">
        <v>154</v>
      </c>
      <c r="S29" s="220">
        <v>140</v>
      </c>
      <c r="T29" s="251" t="s">
        <v>62</v>
      </c>
      <c r="U29" s="219">
        <v>53</v>
      </c>
      <c r="V29" s="220">
        <v>138</v>
      </c>
      <c r="W29" s="220">
        <v>128</v>
      </c>
      <c r="X29" s="252" t="s">
        <v>62</v>
      </c>
      <c r="Y29" s="225">
        <v>700</v>
      </c>
      <c r="Z29" s="220">
        <v>920</v>
      </c>
      <c r="AA29" s="220">
        <v>1500</v>
      </c>
      <c r="AB29" s="251" t="s">
        <v>62</v>
      </c>
      <c r="AC29" s="219">
        <v>526</v>
      </c>
      <c r="AD29" s="220">
        <v>755</v>
      </c>
      <c r="AE29" s="226">
        <v>1254</v>
      </c>
      <c r="AF29" s="252" t="s">
        <v>62</v>
      </c>
      <c r="AH29"/>
      <c r="AL29"/>
    </row>
    <row r="30" spans="1:38" ht="30" x14ac:dyDescent="0.2">
      <c r="A30" s="617" t="s">
        <v>18</v>
      </c>
      <c r="B30" s="20" t="s">
        <v>45</v>
      </c>
      <c r="C30" s="219">
        <v>37557</v>
      </c>
      <c r="D30" s="220">
        <v>28818</v>
      </c>
      <c r="E30" s="220">
        <v>23362</v>
      </c>
      <c r="F30" s="220">
        <v>14057</v>
      </c>
      <c r="G30" s="246">
        <v>10521</v>
      </c>
      <c r="H30" s="221">
        <v>8389</v>
      </c>
      <c r="I30" s="219">
        <v>30393</v>
      </c>
      <c r="J30" s="220">
        <v>23316</v>
      </c>
      <c r="K30" s="220">
        <v>19323</v>
      </c>
      <c r="L30" s="220">
        <v>11390</v>
      </c>
      <c r="M30" s="220">
        <v>9112</v>
      </c>
      <c r="N30" s="222">
        <v>7352.125</v>
      </c>
      <c r="O30" s="223">
        <v>1095</v>
      </c>
      <c r="P30" s="224">
        <v>563.25</v>
      </c>
      <c r="Q30" s="219">
        <v>7275</v>
      </c>
      <c r="R30" s="220">
        <v>2939</v>
      </c>
      <c r="S30" s="220">
        <v>1609</v>
      </c>
      <c r="T30" s="221">
        <v>1186</v>
      </c>
      <c r="U30" s="219">
        <v>4103</v>
      </c>
      <c r="V30" s="220">
        <v>1090</v>
      </c>
      <c r="W30" s="220">
        <v>759</v>
      </c>
      <c r="X30" s="222">
        <v>997.375</v>
      </c>
      <c r="Y30" s="225">
        <v>16087</v>
      </c>
      <c r="Z30" s="220">
        <v>11118</v>
      </c>
      <c r="AA30" s="220">
        <v>8912</v>
      </c>
      <c r="AB30" s="221">
        <v>6108</v>
      </c>
      <c r="AC30" s="219">
        <v>15220</v>
      </c>
      <c r="AD30" s="220">
        <v>10300</v>
      </c>
      <c r="AE30" s="226">
        <v>8353</v>
      </c>
      <c r="AF30" s="222">
        <v>5791.5</v>
      </c>
      <c r="AH30"/>
      <c r="AL30"/>
    </row>
    <row r="31" spans="1:38" ht="30" x14ac:dyDescent="0.2">
      <c r="A31" s="617"/>
      <c r="B31" s="18" t="s">
        <v>50</v>
      </c>
      <c r="C31" s="219">
        <v>34495</v>
      </c>
      <c r="D31" s="220">
        <v>26160</v>
      </c>
      <c r="E31" s="220">
        <v>18774</v>
      </c>
      <c r="F31" s="220">
        <v>10559</v>
      </c>
      <c r="G31" s="246">
        <v>7967</v>
      </c>
      <c r="H31" s="230">
        <v>6421</v>
      </c>
      <c r="I31" s="219">
        <v>28704</v>
      </c>
      <c r="J31" s="220">
        <v>21762</v>
      </c>
      <c r="K31" s="220">
        <v>16123</v>
      </c>
      <c r="L31" s="220">
        <v>8918</v>
      </c>
      <c r="M31" s="220">
        <v>7013</v>
      </c>
      <c r="N31" s="231">
        <v>5685</v>
      </c>
      <c r="O31" s="228">
        <v>725</v>
      </c>
      <c r="P31" s="229">
        <v>361.625</v>
      </c>
      <c r="Q31" s="219">
        <v>5376</v>
      </c>
      <c r="R31" s="220">
        <v>2086</v>
      </c>
      <c r="S31" s="220">
        <v>1127</v>
      </c>
      <c r="T31" s="230">
        <v>856</v>
      </c>
      <c r="U31" s="219">
        <v>3083</v>
      </c>
      <c r="V31" s="220">
        <v>773</v>
      </c>
      <c r="W31" s="220">
        <v>509</v>
      </c>
      <c r="X31" s="231">
        <v>707.875</v>
      </c>
      <c r="Y31" s="225">
        <v>13398</v>
      </c>
      <c r="Z31" s="220">
        <v>8473</v>
      </c>
      <c r="AA31" s="220">
        <v>6840</v>
      </c>
      <c r="AB31" s="230">
        <v>4840</v>
      </c>
      <c r="AC31" s="219">
        <v>13040</v>
      </c>
      <c r="AD31" s="220">
        <v>8146</v>
      </c>
      <c r="AE31" s="226">
        <v>6503</v>
      </c>
      <c r="AF31" s="231">
        <v>4615.625</v>
      </c>
      <c r="AH31"/>
      <c r="AL31"/>
    </row>
    <row r="32" spans="1:38" ht="30" x14ac:dyDescent="0.2">
      <c r="A32" s="617"/>
      <c r="B32" s="20" t="s">
        <v>51</v>
      </c>
      <c r="C32" s="219">
        <v>3062</v>
      </c>
      <c r="D32" s="220">
        <v>2658</v>
      </c>
      <c r="E32" s="220">
        <v>4588</v>
      </c>
      <c r="F32" s="220">
        <v>3498</v>
      </c>
      <c r="G32" s="246">
        <v>2554</v>
      </c>
      <c r="H32" s="230">
        <v>1968</v>
      </c>
      <c r="I32" s="219">
        <v>1689</v>
      </c>
      <c r="J32" s="220">
        <v>1554</v>
      </c>
      <c r="K32" s="220">
        <v>3200</v>
      </c>
      <c r="L32" s="220">
        <v>2471</v>
      </c>
      <c r="M32" s="220">
        <v>2099</v>
      </c>
      <c r="N32" s="231">
        <v>1667</v>
      </c>
      <c r="O32" s="228">
        <v>370</v>
      </c>
      <c r="P32" s="229">
        <v>201.625</v>
      </c>
      <c r="Q32" s="219">
        <v>1899</v>
      </c>
      <c r="R32" s="220">
        <v>853</v>
      </c>
      <c r="S32" s="220">
        <v>482</v>
      </c>
      <c r="T32" s="230">
        <v>330</v>
      </c>
      <c r="U32" s="219">
        <v>1020</v>
      </c>
      <c r="V32" s="220">
        <v>317</v>
      </c>
      <c r="W32" s="220">
        <v>250</v>
      </c>
      <c r="X32" s="231">
        <v>289.5</v>
      </c>
      <c r="Y32" s="225">
        <v>2689</v>
      </c>
      <c r="Z32" s="220">
        <v>2645</v>
      </c>
      <c r="AA32" s="220">
        <v>2072</v>
      </c>
      <c r="AB32" s="230">
        <v>1268</v>
      </c>
      <c r="AC32" s="219">
        <v>2180</v>
      </c>
      <c r="AD32" s="220">
        <v>2154</v>
      </c>
      <c r="AE32" s="226">
        <v>1849</v>
      </c>
      <c r="AF32" s="231">
        <v>1175.875</v>
      </c>
      <c r="AH32"/>
      <c r="AL32"/>
    </row>
    <row r="33" spans="1:38" ht="30" x14ac:dyDescent="0.2">
      <c r="A33" s="617"/>
      <c r="B33" s="18" t="s">
        <v>52</v>
      </c>
      <c r="C33" s="219">
        <v>6354</v>
      </c>
      <c r="D33" s="220">
        <v>4004</v>
      </c>
      <c r="E33" s="220">
        <v>6158</v>
      </c>
      <c r="F33" s="220">
        <v>4603</v>
      </c>
      <c r="G33" s="246">
        <v>2018</v>
      </c>
      <c r="H33" s="230">
        <v>1708</v>
      </c>
      <c r="I33" s="219">
        <v>5590</v>
      </c>
      <c r="J33" s="220">
        <v>3459</v>
      </c>
      <c r="K33" s="220">
        <v>5642</v>
      </c>
      <c r="L33" s="220">
        <v>4132</v>
      </c>
      <c r="M33" s="220">
        <v>1851</v>
      </c>
      <c r="N33" s="231">
        <v>1541</v>
      </c>
      <c r="O33" s="228">
        <v>179</v>
      </c>
      <c r="P33" s="229">
        <v>106.5</v>
      </c>
      <c r="Q33" s="219">
        <v>860</v>
      </c>
      <c r="R33" s="220">
        <v>375</v>
      </c>
      <c r="S33" s="220">
        <v>200</v>
      </c>
      <c r="T33" s="230">
        <v>231</v>
      </c>
      <c r="U33" s="219">
        <v>493</v>
      </c>
      <c r="V33" s="220">
        <v>147</v>
      </c>
      <c r="W33" s="220">
        <v>130</v>
      </c>
      <c r="X33" s="231">
        <v>195.875</v>
      </c>
      <c r="Y33" s="225">
        <v>5298</v>
      </c>
      <c r="Z33" s="220">
        <v>4228</v>
      </c>
      <c r="AA33" s="220">
        <v>1818</v>
      </c>
      <c r="AB33" s="230">
        <v>1298</v>
      </c>
      <c r="AC33" s="219">
        <v>5149</v>
      </c>
      <c r="AD33" s="220">
        <v>3985</v>
      </c>
      <c r="AE33" s="226">
        <v>1721</v>
      </c>
      <c r="AF33" s="231">
        <v>1238.5</v>
      </c>
      <c r="AH33"/>
      <c r="AL33"/>
    </row>
    <row r="34" spans="1:38" ht="45" x14ac:dyDescent="0.2">
      <c r="A34" s="617"/>
      <c r="B34" s="20" t="s">
        <v>53</v>
      </c>
      <c r="C34" s="219">
        <v>20137</v>
      </c>
      <c r="D34" s="220">
        <v>17850</v>
      </c>
      <c r="E34" s="220">
        <v>11652</v>
      </c>
      <c r="F34" s="220">
        <v>7706</v>
      </c>
      <c r="G34" s="246">
        <v>7544</v>
      </c>
      <c r="H34" s="230">
        <v>5285</v>
      </c>
      <c r="I34" s="219">
        <v>17006</v>
      </c>
      <c r="J34" s="220">
        <v>15545</v>
      </c>
      <c r="K34" s="220">
        <v>10039</v>
      </c>
      <c r="L34" s="220">
        <v>6508</v>
      </c>
      <c r="M34" s="220">
        <v>6715</v>
      </c>
      <c r="N34" s="231">
        <v>4688</v>
      </c>
      <c r="O34" s="228">
        <v>552</v>
      </c>
      <c r="P34" s="229">
        <v>274.875</v>
      </c>
      <c r="Q34" s="219">
        <v>3014</v>
      </c>
      <c r="R34" s="220">
        <v>1256</v>
      </c>
      <c r="S34" s="220">
        <v>894</v>
      </c>
      <c r="T34" s="230">
        <v>686</v>
      </c>
      <c r="U34" s="219">
        <v>1840</v>
      </c>
      <c r="V34" s="220">
        <v>538</v>
      </c>
      <c r="W34" s="220">
        <v>453</v>
      </c>
      <c r="X34" s="231">
        <v>567.375</v>
      </c>
      <c r="Y34" s="225">
        <v>8638</v>
      </c>
      <c r="Z34" s="220">
        <v>6450</v>
      </c>
      <c r="AA34" s="220">
        <v>6650</v>
      </c>
      <c r="AB34" s="230">
        <v>4047</v>
      </c>
      <c r="AC34" s="219">
        <v>8200</v>
      </c>
      <c r="AD34" s="220">
        <v>5969</v>
      </c>
      <c r="AE34" s="226">
        <v>6262</v>
      </c>
      <c r="AF34" s="231">
        <v>3846.125</v>
      </c>
      <c r="AH34"/>
      <c r="AL34"/>
    </row>
    <row r="35" spans="1:38" ht="30" x14ac:dyDescent="0.2">
      <c r="A35" s="617"/>
      <c r="B35" s="18" t="s">
        <v>54</v>
      </c>
      <c r="C35" s="219">
        <v>11066</v>
      </c>
      <c r="D35" s="220">
        <v>6964</v>
      </c>
      <c r="E35" s="220">
        <v>5552</v>
      </c>
      <c r="F35" s="220">
        <v>1748</v>
      </c>
      <c r="G35" s="246">
        <v>959</v>
      </c>
      <c r="H35" s="230">
        <v>1396</v>
      </c>
      <c r="I35" s="219">
        <v>7797</v>
      </c>
      <c r="J35" s="220">
        <v>4312</v>
      </c>
      <c r="K35" s="220">
        <v>3642</v>
      </c>
      <c r="L35" s="220">
        <v>750</v>
      </c>
      <c r="M35" s="220">
        <v>546</v>
      </c>
      <c r="N35" s="231">
        <v>1123</v>
      </c>
      <c r="O35" s="228">
        <v>364</v>
      </c>
      <c r="P35" s="229">
        <v>181.875</v>
      </c>
      <c r="Q35" s="219">
        <v>3401</v>
      </c>
      <c r="R35" s="220">
        <v>1308</v>
      </c>
      <c r="S35" s="220">
        <v>515</v>
      </c>
      <c r="T35" s="230">
        <v>269</v>
      </c>
      <c r="U35" s="219">
        <v>1770</v>
      </c>
      <c r="V35" s="220">
        <v>405</v>
      </c>
      <c r="W35" s="220">
        <v>176</v>
      </c>
      <c r="X35" s="231">
        <v>234.125</v>
      </c>
      <c r="Y35" s="225">
        <v>2151</v>
      </c>
      <c r="Z35" s="220">
        <v>440</v>
      </c>
      <c r="AA35" s="220">
        <v>444</v>
      </c>
      <c r="AB35" s="230">
        <v>763</v>
      </c>
      <c r="AC35" s="219">
        <v>1872</v>
      </c>
      <c r="AD35" s="220">
        <v>346</v>
      </c>
      <c r="AE35" s="226">
        <v>370</v>
      </c>
      <c r="AF35" s="231">
        <v>706.875</v>
      </c>
      <c r="AH35"/>
      <c r="AL35"/>
    </row>
    <row r="36" spans="1:38" ht="30" x14ac:dyDescent="0.2">
      <c r="A36" s="617"/>
      <c r="B36" s="20" t="s">
        <v>55</v>
      </c>
      <c r="C36" s="219">
        <v>4035</v>
      </c>
      <c r="D36" s="220">
        <v>2452</v>
      </c>
      <c r="E36" s="220">
        <v>1969</v>
      </c>
      <c r="F36" s="220">
        <v>1318</v>
      </c>
      <c r="G36" s="246">
        <v>890</v>
      </c>
      <c r="H36" s="247">
        <v>1683</v>
      </c>
      <c r="I36" s="248">
        <v>1230</v>
      </c>
      <c r="J36" s="249">
        <v>720</v>
      </c>
      <c r="K36" s="249">
        <v>762</v>
      </c>
      <c r="L36" s="249">
        <v>476</v>
      </c>
      <c r="M36" s="249">
        <v>322</v>
      </c>
      <c r="N36" s="250">
        <v>460</v>
      </c>
      <c r="O36" s="227">
        <v>523.41899999999998</v>
      </c>
      <c r="P36" s="255">
        <v>40</v>
      </c>
      <c r="Q36" s="219">
        <v>1439</v>
      </c>
      <c r="R36" s="220">
        <v>881</v>
      </c>
      <c r="S36" s="220">
        <v>516</v>
      </c>
      <c r="T36" s="221">
        <v>312.54500000000002</v>
      </c>
      <c r="U36" s="219">
        <v>411</v>
      </c>
      <c r="V36" s="220">
        <v>209</v>
      </c>
      <c r="W36" s="220">
        <v>124</v>
      </c>
      <c r="X36" s="222">
        <v>41</v>
      </c>
      <c r="Y36" s="225">
        <v>530</v>
      </c>
      <c r="Z36" s="220">
        <v>437</v>
      </c>
      <c r="AA36" s="220">
        <v>374</v>
      </c>
      <c r="AB36" s="221">
        <v>847.52300000000002</v>
      </c>
      <c r="AC36" s="219">
        <v>351</v>
      </c>
      <c r="AD36" s="220">
        <v>267</v>
      </c>
      <c r="AE36" s="226">
        <v>198</v>
      </c>
      <c r="AF36" s="222">
        <v>379</v>
      </c>
      <c r="AH36"/>
      <c r="AL36"/>
    </row>
    <row r="37" spans="1:38" ht="30" x14ac:dyDescent="0.2">
      <c r="A37" s="617"/>
      <c r="B37" s="18" t="s">
        <v>48</v>
      </c>
      <c r="C37" s="219">
        <v>4223</v>
      </c>
      <c r="D37" s="220">
        <v>3206</v>
      </c>
      <c r="E37" s="220">
        <v>1946</v>
      </c>
      <c r="F37" s="220">
        <v>3857</v>
      </c>
      <c r="G37" s="246">
        <v>4429</v>
      </c>
      <c r="H37" s="221">
        <v>4785</v>
      </c>
      <c r="I37" s="219">
        <v>3385</v>
      </c>
      <c r="J37" s="220">
        <v>2641</v>
      </c>
      <c r="K37" s="220">
        <v>1731</v>
      </c>
      <c r="L37" s="220">
        <v>3253</v>
      </c>
      <c r="M37" s="220">
        <v>3717</v>
      </c>
      <c r="N37" s="222">
        <v>4330.625</v>
      </c>
      <c r="O37" s="223">
        <v>86</v>
      </c>
      <c r="P37" s="224">
        <v>68.25</v>
      </c>
      <c r="Q37" s="219">
        <v>115</v>
      </c>
      <c r="R37" s="220">
        <v>127</v>
      </c>
      <c r="S37" s="220">
        <v>80</v>
      </c>
      <c r="T37" s="221">
        <v>192</v>
      </c>
      <c r="U37" s="219">
        <v>98</v>
      </c>
      <c r="V37" s="220">
        <v>103</v>
      </c>
      <c r="W37" s="220">
        <v>62</v>
      </c>
      <c r="X37" s="222">
        <v>141.875</v>
      </c>
      <c r="Y37" s="225">
        <v>1831</v>
      </c>
      <c r="Z37" s="220">
        <v>3730</v>
      </c>
      <c r="AA37" s="220">
        <v>4349</v>
      </c>
      <c r="AB37" s="221">
        <v>4507</v>
      </c>
      <c r="AC37" s="219">
        <v>1633</v>
      </c>
      <c r="AD37" s="220">
        <v>3150</v>
      </c>
      <c r="AE37" s="226">
        <v>3655</v>
      </c>
      <c r="AF37" s="222">
        <v>4120.5</v>
      </c>
      <c r="AH37"/>
      <c r="AL37"/>
    </row>
    <row r="38" spans="1:38" ht="30" x14ac:dyDescent="0.2">
      <c r="A38" s="617"/>
      <c r="B38" s="20" t="s">
        <v>56</v>
      </c>
      <c r="C38" s="239" t="s">
        <v>63</v>
      </c>
      <c r="D38" s="240" t="s">
        <v>63</v>
      </c>
      <c r="E38" s="220">
        <v>1622</v>
      </c>
      <c r="F38" s="220">
        <v>2911</v>
      </c>
      <c r="G38" s="246">
        <v>3030</v>
      </c>
      <c r="H38" s="230">
        <v>3184</v>
      </c>
      <c r="I38" s="239" t="s">
        <v>63</v>
      </c>
      <c r="J38" s="240" t="s">
        <v>63</v>
      </c>
      <c r="K38" s="220">
        <v>1460</v>
      </c>
      <c r="L38" s="220">
        <v>2457</v>
      </c>
      <c r="M38" s="220">
        <v>2575</v>
      </c>
      <c r="N38" s="231">
        <v>2860</v>
      </c>
      <c r="O38" s="228">
        <v>76.265384867275174</v>
      </c>
      <c r="P38" s="229">
        <v>47.976615021104031</v>
      </c>
      <c r="Q38" s="219">
        <v>91</v>
      </c>
      <c r="R38" s="220">
        <v>91</v>
      </c>
      <c r="S38" s="220">
        <v>48</v>
      </c>
      <c r="T38" s="230">
        <v>121.49372791474343</v>
      </c>
      <c r="U38" s="219">
        <v>77</v>
      </c>
      <c r="V38" s="220">
        <v>74</v>
      </c>
      <c r="W38" s="220">
        <v>39</v>
      </c>
      <c r="X38" s="231">
        <v>87.235070454878581</v>
      </c>
      <c r="Y38" s="225">
        <v>1531</v>
      </c>
      <c r="Z38" s="220">
        <v>2820</v>
      </c>
      <c r="AA38" s="220">
        <v>2982</v>
      </c>
      <c r="AB38" s="230">
        <v>2985.9877640782383</v>
      </c>
      <c r="AC38" s="219">
        <v>1383</v>
      </c>
      <c r="AD38" s="220">
        <v>2383</v>
      </c>
      <c r="AE38" s="226">
        <v>2536</v>
      </c>
      <c r="AF38" s="231">
        <v>2725.2444642950923</v>
      </c>
      <c r="AH38"/>
      <c r="AL38"/>
    </row>
    <row r="39" spans="1:38" ht="30" x14ac:dyDescent="0.2">
      <c r="A39" s="617"/>
      <c r="B39" s="18" t="s">
        <v>57</v>
      </c>
      <c r="C39" s="239" t="s">
        <v>63</v>
      </c>
      <c r="D39" s="240" t="s">
        <v>63</v>
      </c>
      <c r="E39" s="220">
        <v>324</v>
      </c>
      <c r="F39" s="220">
        <v>946</v>
      </c>
      <c r="G39" s="246">
        <v>1399</v>
      </c>
      <c r="H39" s="230">
        <v>1601</v>
      </c>
      <c r="I39" s="239" t="s">
        <v>63</v>
      </c>
      <c r="J39" s="240" t="s">
        <v>63</v>
      </c>
      <c r="K39" s="220">
        <v>271</v>
      </c>
      <c r="L39" s="220">
        <v>796</v>
      </c>
      <c r="M39" s="220">
        <v>1142</v>
      </c>
      <c r="N39" s="231">
        <v>1471</v>
      </c>
      <c r="O39" s="228">
        <v>9.6894365743129356</v>
      </c>
      <c r="P39" s="229">
        <v>20.254379567885039</v>
      </c>
      <c r="Q39" s="219">
        <v>24</v>
      </c>
      <c r="R39" s="220">
        <v>36</v>
      </c>
      <c r="S39" s="220">
        <v>32</v>
      </c>
      <c r="T39" s="230">
        <v>70.521111498623142</v>
      </c>
      <c r="U39" s="219">
        <v>21</v>
      </c>
      <c r="V39" s="220">
        <v>29</v>
      </c>
      <c r="W39" s="220">
        <v>23</v>
      </c>
      <c r="X39" s="231">
        <v>54.707924794637556</v>
      </c>
      <c r="Y39" s="225">
        <v>300</v>
      </c>
      <c r="Z39" s="220">
        <v>910</v>
      </c>
      <c r="AA39" s="220">
        <v>1367</v>
      </c>
      <c r="AB39" s="230">
        <v>1521.0425750668066</v>
      </c>
      <c r="AC39" s="219">
        <v>249</v>
      </c>
      <c r="AD39" s="220">
        <v>767</v>
      </c>
      <c r="AE39" s="226">
        <v>1119</v>
      </c>
      <c r="AF39" s="231">
        <v>1395.5815458664028</v>
      </c>
      <c r="AH39"/>
      <c r="AL39"/>
    </row>
    <row r="40" spans="1:38" ht="30" x14ac:dyDescent="0.2">
      <c r="A40" s="617"/>
      <c r="B40" s="20" t="s">
        <v>58</v>
      </c>
      <c r="C40" s="239" t="s">
        <v>63</v>
      </c>
      <c r="D40" s="240" t="s">
        <v>63</v>
      </c>
      <c r="E40" s="220">
        <v>1287</v>
      </c>
      <c r="F40" s="220">
        <v>2734</v>
      </c>
      <c r="G40" s="246">
        <v>2292</v>
      </c>
      <c r="H40" s="251" t="s">
        <v>62</v>
      </c>
      <c r="I40" s="239" t="s">
        <v>63</v>
      </c>
      <c r="J40" s="240" t="s">
        <v>63</v>
      </c>
      <c r="K40" s="220">
        <v>1176</v>
      </c>
      <c r="L40" s="220">
        <v>2313</v>
      </c>
      <c r="M40" s="220">
        <v>1932</v>
      </c>
      <c r="N40" s="252" t="s">
        <v>62</v>
      </c>
      <c r="O40" s="253" t="s">
        <v>62</v>
      </c>
      <c r="P40" s="254" t="s">
        <v>62</v>
      </c>
      <c r="Q40" s="219">
        <v>74</v>
      </c>
      <c r="R40" s="220">
        <v>77</v>
      </c>
      <c r="S40" s="220">
        <v>34</v>
      </c>
      <c r="T40" s="251" t="s">
        <v>62</v>
      </c>
      <c r="U40" s="219">
        <v>68</v>
      </c>
      <c r="V40" s="220">
        <v>61</v>
      </c>
      <c r="W40" s="220">
        <v>26</v>
      </c>
      <c r="X40" s="252" t="s">
        <v>62</v>
      </c>
      <c r="Y40" s="225">
        <v>1213</v>
      </c>
      <c r="Z40" s="220">
        <v>2657</v>
      </c>
      <c r="AA40" s="220">
        <v>2258</v>
      </c>
      <c r="AB40" s="251" t="s">
        <v>62</v>
      </c>
      <c r="AC40" s="219">
        <v>1108</v>
      </c>
      <c r="AD40" s="220">
        <v>2253</v>
      </c>
      <c r="AE40" s="226">
        <v>1906</v>
      </c>
      <c r="AF40" s="252" t="s">
        <v>62</v>
      </c>
      <c r="AH40"/>
      <c r="AL40"/>
    </row>
    <row r="41" spans="1:38" ht="30" x14ac:dyDescent="0.2">
      <c r="A41" s="617"/>
      <c r="B41" s="18" t="s">
        <v>59</v>
      </c>
      <c r="C41" s="239" t="s">
        <v>63</v>
      </c>
      <c r="D41" s="240" t="s">
        <v>63</v>
      </c>
      <c r="E41" s="220">
        <v>659</v>
      </c>
      <c r="F41" s="220">
        <v>1123</v>
      </c>
      <c r="G41" s="246">
        <v>2137</v>
      </c>
      <c r="H41" s="251" t="s">
        <v>62</v>
      </c>
      <c r="I41" s="239" t="s">
        <v>63</v>
      </c>
      <c r="J41" s="240" t="s">
        <v>63</v>
      </c>
      <c r="K41" s="220">
        <v>556</v>
      </c>
      <c r="L41" s="220">
        <v>940</v>
      </c>
      <c r="M41" s="220">
        <v>1785</v>
      </c>
      <c r="N41" s="252" t="s">
        <v>62</v>
      </c>
      <c r="O41" s="253" t="s">
        <v>62</v>
      </c>
      <c r="P41" s="254" t="s">
        <v>62</v>
      </c>
      <c r="Q41" s="219">
        <v>41</v>
      </c>
      <c r="R41" s="220">
        <v>50</v>
      </c>
      <c r="S41" s="220">
        <v>46</v>
      </c>
      <c r="T41" s="251" t="s">
        <v>62</v>
      </c>
      <c r="U41" s="219">
        <v>31</v>
      </c>
      <c r="V41" s="220">
        <v>42</v>
      </c>
      <c r="W41" s="220">
        <v>36</v>
      </c>
      <c r="X41" s="252" t="s">
        <v>62</v>
      </c>
      <c r="Y41" s="225">
        <v>618</v>
      </c>
      <c r="Z41" s="220">
        <v>1073</v>
      </c>
      <c r="AA41" s="220">
        <v>2091</v>
      </c>
      <c r="AB41" s="251" t="s">
        <v>62</v>
      </c>
      <c r="AC41" s="219">
        <v>525</v>
      </c>
      <c r="AD41" s="220">
        <v>898</v>
      </c>
      <c r="AE41" s="226">
        <v>1749</v>
      </c>
      <c r="AF41" s="252" t="s">
        <v>62</v>
      </c>
      <c r="AH41"/>
      <c r="AL41"/>
    </row>
    <row r="42" spans="1:38" ht="30" x14ac:dyDescent="0.2">
      <c r="A42" s="618" t="s">
        <v>19</v>
      </c>
      <c r="B42" s="20" t="s">
        <v>45</v>
      </c>
      <c r="C42" s="219">
        <v>40425</v>
      </c>
      <c r="D42" s="220">
        <v>33233</v>
      </c>
      <c r="E42" s="220">
        <v>28315</v>
      </c>
      <c r="F42" s="220">
        <v>17972</v>
      </c>
      <c r="G42" s="246">
        <v>13366</v>
      </c>
      <c r="H42" s="221">
        <v>10097</v>
      </c>
      <c r="I42" s="219">
        <v>29885</v>
      </c>
      <c r="J42" s="220">
        <v>23978</v>
      </c>
      <c r="K42" s="220">
        <v>20272</v>
      </c>
      <c r="L42" s="220">
        <v>13286</v>
      </c>
      <c r="M42" s="220">
        <v>10723</v>
      </c>
      <c r="N42" s="222">
        <v>8720.5</v>
      </c>
      <c r="O42" s="223">
        <v>1515</v>
      </c>
      <c r="P42" s="224">
        <v>672.125</v>
      </c>
      <c r="Q42" s="219">
        <v>12068</v>
      </c>
      <c r="R42" s="220">
        <v>5587</v>
      </c>
      <c r="S42" s="220">
        <v>3038</v>
      </c>
      <c r="T42" s="221">
        <v>1370</v>
      </c>
      <c r="U42" s="219">
        <v>4721</v>
      </c>
      <c r="V42" s="220">
        <v>1603</v>
      </c>
      <c r="W42" s="220">
        <v>1031</v>
      </c>
      <c r="X42" s="222">
        <v>1100.875</v>
      </c>
      <c r="Y42" s="225">
        <v>16247</v>
      </c>
      <c r="Z42" s="220">
        <v>12385</v>
      </c>
      <c r="AA42" s="220">
        <v>10328</v>
      </c>
      <c r="AB42" s="221">
        <v>7212</v>
      </c>
      <c r="AC42" s="219">
        <v>15551</v>
      </c>
      <c r="AD42" s="220">
        <v>11683</v>
      </c>
      <c r="AE42" s="226">
        <v>9692</v>
      </c>
      <c r="AF42" s="222">
        <v>6947.5</v>
      </c>
      <c r="AH42"/>
      <c r="AL42"/>
    </row>
    <row r="43" spans="1:38" ht="30" x14ac:dyDescent="0.2">
      <c r="A43" s="619"/>
      <c r="B43" s="18" t="s">
        <v>50</v>
      </c>
      <c r="C43" s="219">
        <v>36007</v>
      </c>
      <c r="D43" s="220">
        <v>29707</v>
      </c>
      <c r="E43" s="220">
        <v>23064</v>
      </c>
      <c r="F43" s="220">
        <v>12737</v>
      </c>
      <c r="G43" s="246">
        <v>9220</v>
      </c>
      <c r="H43" s="230">
        <v>7233</v>
      </c>
      <c r="I43" s="219">
        <v>27634</v>
      </c>
      <c r="J43" s="220">
        <v>22082</v>
      </c>
      <c r="K43" s="220">
        <v>17022</v>
      </c>
      <c r="L43" s="220">
        <v>9500</v>
      </c>
      <c r="M43" s="220">
        <v>7460</v>
      </c>
      <c r="N43" s="231">
        <v>6297</v>
      </c>
      <c r="O43" s="228">
        <v>1015</v>
      </c>
      <c r="P43" s="229">
        <v>429.5</v>
      </c>
      <c r="Q43" s="219">
        <v>8864</v>
      </c>
      <c r="R43" s="220">
        <v>3822</v>
      </c>
      <c r="S43" s="220">
        <v>2042</v>
      </c>
      <c r="T43" s="230">
        <v>965</v>
      </c>
      <c r="U43" s="219">
        <v>3199</v>
      </c>
      <c r="V43" s="220">
        <v>981</v>
      </c>
      <c r="W43" s="220">
        <v>648</v>
      </c>
      <c r="X43" s="231">
        <v>771.875</v>
      </c>
      <c r="Y43" s="225">
        <v>14200</v>
      </c>
      <c r="Z43" s="220">
        <v>8915</v>
      </c>
      <c r="AA43" s="220">
        <v>7178</v>
      </c>
      <c r="AB43" s="230">
        <v>5253</v>
      </c>
      <c r="AC43" s="219">
        <v>13823</v>
      </c>
      <c r="AD43" s="220">
        <v>8519</v>
      </c>
      <c r="AE43" s="226">
        <v>6811</v>
      </c>
      <c r="AF43" s="231">
        <v>5095.625</v>
      </c>
      <c r="AH43"/>
      <c r="AL43"/>
    </row>
    <row r="44" spans="1:38" ht="30" x14ac:dyDescent="0.2">
      <c r="A44" s="619"/>
      <c r="B44" s="20" t="s">
        <v>51</v>
      </c>
      <c r="C44" s="219">
        <v>4418</v>
      </c>
      <c r="D44" s="220">
        <v>3526</v>
      </c>
      <c r="E44" s="220">
        <v>5251</v>
      </c>
      <c r="F44" s="220">
        <v>5235</v>
      </c>
      <c r="G44" s="246">
        <v>4146</v>
      </c>
      <c r="H44" s="230">
        <v>2864</v>
      </c>
      <c r="I44" s="219">
        <v>2252</v>
      </c>
      <c r="J44" s="220">
        <v>1896</v>
      </c>
      <c r="K44" s="220">
        <v>3250</v>
      </c>
      <c r="L44" s="220">
        <v>3786</v>
      </c>
      <c r="M44" s="220">
        <v>3263</v>
      </c>
      <c r="N44" s="231">
        <v>2424</v>
      </c>
      <c r="O44" s="228">
        <v>500</v>
      </c>
      <c r="P44" s="229">
        <v>242.625</v>
      </c>
      <c r="Q44" s="219">
        <v>3204</v>
      </c>
      <c r="R44" s="220">
        <v>1765</v>
      </c>
      <c r="S44" s="220">
        <v>996</v>
      </c>
      <c r="T44" s="230">
        <v>405</v>
      </c>
      <c r="U44" s="219">
        <v>1522</v>
      </c>
      <c r="V44" s="220">
        <v>622</v>
      </c>
      <c r="W44" s="220">
        <v>383</v>
      </c>
      <c r="X44" s="231">
        <v>329</v>
      </c>
      <c r="Y44" s="225">
        <v>2047</v>
      </c>
      <c r="Z44" s="220">
        <v>3470</v>
      </c>
      <c r="AA44" s="220">
        <v>3150</v>
      </c>
      <c r="AB44" s="230">
        <v>1959</v>
      </c>
      <c r="AC44" s="219">
        <v>1728</v>
      </c>
      <c r="AD44" s="220">
        <v>3165</v>
      </c>
      <c r="AE44" s="226">
        <v>2880</v>
      </c>
      <c r="AF44" s="231">
        <v>1851.875</v>
      </c>
      <c r="AH44"/>
      <c r="AL44"/>
    </row>
    <row r="45" spans="1:38" ht="30" x14ac:dyDescent="0.2">
      <c r="A45" s="619"/>
      <c r="B45" s="18" t="s">
        <v>52</v>
      </c>
      <c r="C45" s="219">
        <v>8856</v>
      </c>
      <c r="D45" s="220">
        <v>5639</v>
      </c>
      <c r="E45" s="220">
        <v>6930</v>
      </c>
      <c r="F45" s="220">
        <v>5405</v>
      </c>
      <c r="G45" s="246">
        <v>2593</v>
      </c>
      <c r="H45" s="230">
        <v>1918</v>
      </c>
      <c r="I45" s="219">
        <v>7267</v>
      </c>
      <c r="J45" s="220">
        <v>4467</v>
      </c>
      <c r="K45" s="220">
        <v>5482</v>
      </c>
      <c r="L45" s="220">
        <v>4588</v>
      </c>
      <c r="M45" s="220">
        <v>2355</v>
      </c>
      <c r="N45" s="231">
        <v>1769.25</v>
      </c>
      <c r="O45" s="228">
        <v>144</v>
      </c>
      <c r="P45" s="229">
        <v>77.875</v>
      </c>
      <c r="Q45" s="219">
        <v>1959</v>
      </c>
      <c r="R45" s="220">
        <v>843</v>
      </c>
      <c r="S45" s="220">
        <v>238</v>
      </c>
      <c r="T45" s="230">
        <v>209</v>
      </c>
      <c r="U45" s="219">
        <v>665</v>
      </c>
      <c r="V45" s="220">
        <v>251</v>
      </c>
      <c r="W45" s="220">
        <v>101</v>
      </c>
      <c r="X45" s="231">
        <v>170.625</v>
      </c>
      <c r="Y45" s="225">
        <v>4971</v>
      </c>
      <c r="Z45" s="220">
        <v>4562</v>
      </c>
      <c r="AA45" s="220">
        <v>2355</v>
      </c>
      <c r="AB45" s="230">
        <v>1565</v>
      </c>
      <c r="AC45" s="219">
        <v>4816</v>
      </c>
      <c r="AD45" s="220">
        <v>4337</v>
      </c>
      <c r="AE45" s="226">
        <v>2255</v>
      </c>
      <c r="AF45" s="231">
        <v>1520.75</v>
      </c>
      <c r="AH45"/>
      <c r="AL45"/>
    </row>
    <row r="46" spans="1:38" ht="45" x14ac:dyDescent="0.2">
      <c r="A46" s="619"/>
      <c r="B46" s="20" t="s">
        <v>53</v>
      </c>
      <c r="C46" s="219">
        <v>22166</v>
      </c>
      <c r="D46" s="220">
        <v>21514</v>
      </c>
      <c r="E46" s="220">
        <v>15203</v>
      </c>
      <c r="F46" s="220">
        <v>10255</v>
      </c>
      <c r="G46" s="246">
        <v>9148</v>
      </c>
      <c r="H46" s="230">
        <v>6470</v>
      </c>
      <c r="I46" s="219">
        <v>17176</v>
      </c>
      <c r="J46" s="220">
        <v>16685</v>
      </c>
      <c r="K46" s="220">
        <v>11739</v>
      </c>
      <c r="L46" s="220">
        <v>7919</v>
      </c>
      <c r="M46" s="220">
        <v>7645</v>
      </c>
      <c r="N46" s="231">
        <v>5736.375</v>
      </c>
      <c r="O46" s="228">
        <v>692</v>
      </c>
      <c r="P46" s="229">
        <v>307.625</v>
      </c>
      <c r="Q46" s="219">
        <v>5440</v>
      </c>
      <c r="R46" s="220">
        <v>2810</v>
      </c>
      <c r="S46" s="220">
        <v>1651</v>
      </c>
      <c r="T46" s="230">
        <v>828</v>
      </c>
      <c r="U46" s="219">
        <v>2377</v>
      </c>
      <c r="V46" s="220">
        <v>895</v>
      </c>
      <c r="W46" s="220">
        <v>611</v>
      </c>
      <c r="X46" s="231">
        <v>655.625</v>
      </c>
      <c r="Y46" s="225">
        <v>9763</v>
      </c>
      <c r="Z46" s="220">
        <v>7445</v>
      </c>
      <c r="AA46" s="220">
        <v>7497</v>
      </c>
      <c r="AB46" s="230">
        <v>4950</v>
      </c>
      <c r="AC46" s="219">
        <v>9362</v>
      </c>
      <c r="AD46" s="220">
        <v>7023</v>
      </c>
      <c r="AE46" s="226">
        <v>7034</v>
      </c>
      <c r="AF46" s="231">
        <v>4773.125</v>
      </c>
      <c r="AH46"/>
      <c r="AL46"/>
    </row>
    <row r="47" spans="1:38" ht="30" x14ac:dyDescent="0.2">
      <c r="A47" s="619"/>
      <c r="B47" s="18" t="s">
        <v>54</v>
      </c>
      <c r="C47" s="219">
        <v>9403</v>
      </c>
      <c r="D47" s="220">
        <v>6080</v>
      </c>
      <c r="E47" s="220">
        <v>6182</v>
      </c>
      <c r="F47" s="220">
        <v>2312</v>
      </c>
      <c r="G47" s="246">
        <v>1625</v>
      </c>
      <c r="H47" s="230">
        <v>1709</v>
      </c>
      <c r="I47" s="219">
        <v>5442</v>
      </c>
      <c r="J47" s="220">
        <v>2825</v>
      </c>
      <c r="K47" s="220">
        <v>3052</v>
      </c>
      <c r="L47" s="220">
        <v>780</v>
      </c>
      <c r="M47" s="220">
        <v>723</v>
      </c>
      <c r="N47" s="231">
        <v>1214.875</v>
      </c>
      <c r="O47" s="228">
        <v>679</v>
      </c>
      <c r="P47" s="229">
        <v>286.625</v>
      </c>
      <c r="Q47" s="219">
        <v>4669</v>
      </c>
      <c r="R47" s="220">
        <v>1934</v>
      </c>
      <c r="S47" s="220">
        <v>1149</v>
      </c>
      <c r="T47" s="230">
        <v>333</v>
      </c>
      <c r="U47" s="219">
        <v>1679</v>
      </c>
      <c r="V47" s="220">
        <v>457</v>
      </c>
      <c r="W47" s="220">
        <v>320</v>
      </c>
      <c r="X47" s="231">
        <v>274.625</v>
      </c>
      <c r="Y47" s="225">
        <v>1513</v>
      </c>
      <c r="Z47" s="220">
        <v>378</v>
      </c>
      <c r="AA47" s="220">
        <v>476</v>
      </c>
      <c r="AB47" s="230">
        <v>697</v>
      </c>
      <c r="AC47" s="219">
        <v>1372</v>
      </c>
      <c r="AD47" s="220">
        <v>323</v>
      </c>
      <c r="AE47" s="226">
        <v>403</v>
      </c>
      <c r="AF47" s="231">
        <v>653.625</v>
      </c>
      <c r="AH47"/>
      <c r="AL47"/>
    </row>
    <row r="48" spans="1:38" ht="30" x14ac:dyDescent="0.2">
      <c r="A48" s="619"/>
      <c r="B48" s="20" t="s">
        <v>55</v>
      </c>
      <c r="C48" s="219">
        <v>6296</v>
      </c>
      <c r="D48" s="220">
        <v>5162</v>
      </c>
      <c r="E48" s="220">
        <v>4982</v>
      </c>
      <c r="F48" s="220">
        <v>3012</v>
      </c>
      <c r="G48" s="246">
        <v>1763</v>
      </c>
      <c r="H48" s="247">
        <v>1899</v>
      </c>
      <c r="I48" s="248">
        <v>1651</v>
      </c>
      <c r="J48" s="249">
        <v>1250</v>
      </c>
      <c r="K48" s="249">
        <v>1467</v>
      </c>
      <c r="L48" s="249">
        <v>816</v>
      </c>
      <c r="M48" s="249">
        <v>571</v>
      </c>
      <c r="N48" s="250">
        <v>319</v>
      </c>
      <c r="O48" s="227">
        <v>711.12299999999993</v>
      </c>
      <c r="P48" s="255">
        <v>38</v>
      </c>
      <c r="Q48" s="219">
        <v>4221</v>
      </c>
      <c r="R48" s="220">
        <v>2429</v>
      </c>
      <c r="S48" s="220">
        <v>1217</v>
      </c>
      <c r="T48" s="221">
        <v>386.07</v>
      </c>
      <c r="U48" s="219">
        <v>912</v>
      </c>
      <c r="V48" s="220">
        <v>481</v>
      </c>
      <c r="W48" s="220">
        <v>254</v>
      </c>
      <c r="X48" s="222">
        <v>36</v>
      </c>
      <c r="Y48" s="225">
        <v>761</v>
      </c>
      <c r="Z48" s="220">
        <v>583</v>
      </c>
      <c r="AA48" s="220">
        <v>546</v>
      </c>
      <c r="AB48" s="221">
        <v>801.78</v>
      </c>
      <c r="AC48" s="219">
        <v>555</v>
      </c>
      <c r="AD48" s="220">
        <v>334</v>
      </c>
      <c r="AE48" s="226">
        <v>318</v>
      </c>
      <c r="AF48" s="222">
        <v>245</v>
      </c>
      <c r="AH48"/>
      <c r="AL48"/>
    </row>
    <row r="49" spans="1:38" ht="30" x14ac:dyDescent="0.2">
      <c r="A49" s="619"/>
      <c r="B49" s="18" t="s">
        <v>48</v>
      </c>
      <c r="C49" s="219">
        <v>5194</v>
      </c>
      <c r="D49" s="220">
        <v>3138</v>
      </c>
      <c r="E49" s="220">
        <v>1566</v>
      </c>
      <c r="F49" s="220">
        <v>1903</v>
      </c>
      <c r="G49" s="246">
        <v>2069</v>
      </c>
      <c r="H49" s="221">
        <v>2481</v>
      </c>
      <c r="I49" s="219">
        <v>3789</v>
      </c>
      <c r="J49" s="220">
        <v>2495</v>
      </c>
      <c r="K49" s="220">
        <v>1337</v>
      </c>
      <c r="L49" s="220">
        <v>1578</v>
      </c>
      <c r="M49" s="220">
        <v>1706</v>
      </c>
      <c r="N49" s="222">
        <v>2057.875</v>
      </c>
      <c r="O49" s="223">
        <v>92</v>
      </c>
      <c r="P49" s="224">
        <v>74.375</v>
      </c>
      <c r="Q49" s="219">
        <v>181</v>
      </c>
      <c r="R49" s="220">
        <v>117</v>
      </c>
      <c r="S49" s="220">
        <v>118</v>
      </c>
      <c r="T49" s="221">
        <v>176</v>
      </c>
      <c r="U49" s="219">
        <v>121</v>
      </c>
      <c r="V49" s="220">
        <v>96</v>
      </c>
      <c r="W49" s="220">
        <v>93</v>
      </c>
      <c r="X49" s="222">
        <v>135.625</v>
      </c>
      <c r="Y49" s="225">
        <v>1385</v>
      </c>
      <c r="Z49" s="220">
        <v>1786</v>
      </c>
      <c r="AA49" s="220">
        <v>1951</v>
      </c>
      <c r="AB49" s="221">
        <v>2213</v>
      </c>
      <c r="AC49" s="219">
        <v>1216</v>
      </c>
      <c r="AD49" s="220">
        <v>1481</v>
      </c>
      <c r="AE49" s="226">
        <v>1614</v>
      </c>
      <c r="AF49" s="222">
        <v>1847.875</v>
      </c>
      <c r="AH49"/>
      <c r="AL49"/>
    </row>
    <row r="50" spans="1:38" ht="30" x14ac:dyDescent="0.2">
      <c r="A50" s="619"/>
      <c r="B50" s="20" t="s">
        <v>56</v>
      </c>
      <c r="C50" s="239" t="s">
        <v>63</v>
      </c>
      <c r="D50" s="240" t="s">
        <v>63</v>
      </c>
      <c r="E50" s="220">
        <v>1225</v>
      </c>
      <c r="F50" s="220">
        <v>1441</v>
      </c>
      <c r="G50" s="246">
        <v>1465</v>
      </c>
      <c r="H50" s="221">
        <v>1565</v>
      </c>
      <c r="I50" s="239" t="s">
        <v>63</v>
      </c>
      <c r="J50" s="240" t="s">
        <v>63</v>
      </c>
      <c r="K50" s="220">
        <v>1050</v>
      </c>
      <c r="L50" s="220">
        <v>1201</v>
      </c>
      <c r="M50" s="220">
        <v>1208</v>
      </c>
      <c r="N50" s="231">
        <v>1288</v>
      </c>
      <c r="O50" s="228">
        <v>79.23187616231175</v>
      </c>
      <c r="P50" s="229">
        <v>63.046830605259899</v>
      </c>
      <c r="Q50" s="219">
        <v>158</v>
      </c>
      <c r="R50" s="220">
        <v>98</v>
      </c>
      <c r="S50" s="220">
        <v>91</v>
      </c>
      <c r="T50" s="230">
        <v>33.354882666939901</v>
      </c>
      <c r="U50" s="219">
        <v>109</v>
      </c>
      <c r="V50" s="220">
        <v>81</v>
      </c>
      <c r="W50" s="220">
        <v>70</v>
      </c>
      <c r="X50" s="231">
        <v>24.959234034975964</v>
      </c>
      <c r="Y50" s="225">
        <v>1067</v>
      </c>
      <c r="Z50" s="220">
        <v>1343</v>
      </c>
      <c r="AA50" s="220">
        <v>1374</v>
      </c>
      <c r="AB50" s="230">
        <v>1452.8595085111137</v>
      </c>
      <c r="AC50" s="219">
        <v>941</v>
      </c>
      <c r="AD50" s="220">
        <v>1120</v>
      </c>
      <c r="AE50" s="226">
        <v>1138</v>
      </c>
      <c r="AF50" s="231">
        <v>1199.725150875543</v>
      </c>
      <c r="AH50"/>
      <c r="AL50"/>
    </row>
    <row r="51" spans="1:38" ht="30" x14ac:dyDescent="0.2">
      <c r="A51" s="619"/>
      <c r="B51" s="18" t="s">
        <v>57</v>
      </c>
      <c r="C51" s="239" t="s">
        <v>63</v>
      </c>
      <c r="D51" s="240" t="s">
        <v>63</v>
      </c>
      <c r="E51" s="220">
        <v>341</v>
      </c>
      <c r="F51" s="220">
        <v>462</v>
      </c>
      <c r="G51" s="246">
        <v>604</v>
      </c>
      <c r="H51" s="221">
        <v>916</v>
      </c>
      <c r="I51" s="239" t="s">
        <v>63</v>
      </c>
      <c r="J51" s="240" t="s">
        <v>63</v>
      </c>
      <c r="K51" s="220">
        <v>286</v>
      </c>
      <c r="L51" s="220">
        <v>377</v>
      </c>
      <c r="M51" s="220">
        <v>498</v>
      </c>
      <c r="N51" s="231">
        <v>770</v>
      </c>
      <c r="O51" s="228">
        <v>11.758308450269698</v>
      </c>
      <c r="P51" s="229">
        <v>10.400992420330136</v>
      </c>
      <c r="Q51" s="219">
        <v>23</v>
      </c>
      <c r="R51" s="220">
        <v>19</v>
      </c>
      <c r="S51" s="220">
        <v>27</v>
      </c>
      <c r="T51" s="230">
        <v>146.34911706610671</v>
      </c>
      <c r="U51" s="219">
        <v>12</v>
      </c>
      <c r="V51" s="220">
        <v>15</v>
      </c>
      <c r="W51" s="220">
        <v>22</v>
      </c>
      <c r="X51" s="231">
        <v>114.05560552960827</v>
      </c>
      <c r="Y51" s="225">
        <v>318</v>
      </c>
      <c r="Z51" s="220">
        <v>443</v>
      </c>
      <c r="AA51" s="220">
        <v>577</v>
      </c>
      <c r="AB51" s="230">
        <v>757.44630714325876</v>
      </c>
      <c r="AC51" s="219">
        <v>275</v>
      </c>
      <c r="AD51" s="220">
        <v>361</v>
      </c>
      <c r="AE51" s="226">
        <v>476</v>
      </c>
      <c r="AF51" s="231">
        <v>645.81218653428232</v>
      </c>
      <c r="AH51"/>
      <c r="AL51"/>
    </row>
    <row r="52" spans="1:38" ht="30" x14ac:dyDescent="0.2">
      <c r="A52" s="619"/>
      <c r="B52" s="20" t="s">
        <v>58</v>
      </c>
      <c r="C52" s="239" t="s">
        <v>63</v>
      </c>
      <c r="D52" s="240" t="s">
        <v>63</v>
      </c>
      <c r="E52" s="220">
        <v>1022</v>
      </c>
      <c r="F52" s="220">
        <v>1320</v>
      </c>
      <c r="G52" s="246">
        <v>1197</v>
      </c>
      <c r="H52" s="251" t="s">
        <v>62</v>
      </c>
      <c r="I52" s="239" t="s">
        <v>63</v>
      </c>
      <c r="J52" s="240" t="s">
        <v>63</v>
      </c>
      <c r="K52" s="220">
        <v>895</v>
      </c>
      <c r="L52" s="220">
        <v>1109</v>
      </c>
      <c r="M52" s="220">
        <v>987</v>
      </c>
      <c r="N52" s="252" t="s">
        <v>62</v>
      </c>
      <c r="O52" s="253" t="s">
        <v>62</v>
      </c>
      <c r="P52" s="254" t="s">
        <v>62</v>
      </c>
      <c r="Q52" s="219">
        <v>108</v>
      </c>
      <c r="R52" s="220">
        <v>70</v>
      </c>
      <c r="S52" s="220">
        <v>72</v>
      </c>
      <c r="T52" s="251" t="s">
        <v>62</v>
      </c>
      <c r="U52" s="219">
        <v>72</v>
      </c>
      <c r="V52" s="220">
        <v>61</v>
      </c>
      <c r="W52" s="220">
        <v>57</v>
      </c>
      <c r="X52" s="252" t="s">
        <v>62</v>
      </c>
      <c r="Y52" s="225">
        <v>914</v>
      </c>
      <c r="Z52" s="220">
        <v>1250</v>
      </c>
      <c r="AA52" s="220">
        <v>1125</v>
      </c>
      <c r="AB52" s="251" t="s">
        <v>62</v>
      </c>
      <c r="AC52" s="219">
        <v>823</v>
      </c>
      <c r="AD52" s="220">
        <v>1048</v>
      </c>
      <c r="AE52" s="226">
        <v>930</v>
      </c>
      <c r="AF52" s="252" t="s">
        <v>62</v>
      </c>
      <c r="AH52"/>
      <c r="AL52"/>
    </row>
    <row r="53" spans="1:38" ht="30" x14ac:dyDescent="0.2">
      <c r="A53" s="620"/>
      <c r="B53" s="18" t="s">
        <v>59</v>
      </c>
      <c r="C53" s="239" t="s">
        <v>63</v>
      </c>
      <c r="D53" s="240" t="s">
        <v>63</v>
      </c>
      <c r="E53" s="220">
        <v>544</v>
      </c>
      <c r="F53" s="220">
        <v>583</v>
      </c>
      <c r="G53" s="246">
        <v>872</v>
      </c>
      <c r="H53" s="251" t="s">
        <v>62</v>
      </c>
      <c r="I53" s="239" t="s">
        <v>63</v>
      </c>
      <c r="J53" s="240" t="s">
        <v>63</v>
      </c>
      <c r="K53" s="220">
        <v>442</v>
      </c>
      <c r="L53" s="220">
        <v>469</v>
      </c>
      <c r="M53" s="220">
        <v>719</v>
      </c>
      <c r="N53" s="252" t="s">
        <v>62</v>
      </c>
      <c r="O53" s="253" t="s">
        <v>62</v>
      </c>
      <c r="P53" s="254" t="s">
        <v>62</v>
      </c>
      <c r="Q53" s="219">
        <v>73</v>
      </c>
      <c r="R53" s="220">
        <v>47</v>
      </c>
      <c r="S53" s="220">
        <v>46</v>
      </c>
      <c r="T53" s="251" t="s">
        <v>62</v>
      </c>
      <c r="U53" s="219">
        <v>49</v>
      </c>
      <c r="V53" s="220">
        <v>36</v>
      </c>
      <c r="W53" s="220">
        <v>35</v>
      </c>
      <c r="X53" s="252" t="s">
        <v>62</v>
      </c>
      <c r="Y53" s="225">
        <v>471</v>
      </c>
      <c r="Z53" s="220">
        <v>536</v>
      </c>
      <c r="AA53" s="220">
        <v>826</v>
      </c>
      <c r="AB53" s="251" t="s">
        <v>62</v>
      </c>
      <c r="AC53" s="219">
        <v>393</v>
      </c>
      <c r="AD53" s="220">
        <v>433</v>
      </c>
      <c r="AE53" s="226">
        <v>684</v>
      </c>
      <c r="AF53" s="252" t="s">
        <v>62</v>
      </c>
      <c r="AH53"/>
      <c r="AL53"/>
    </row>
    <row r="54" spans="1:38" ht="30.75" thickBot="1" x14ac:dyDescent="0.25">
      <c r="A54" s="623" t="s">
        <v>20</v>
      </c>
      <c r="B54" s="20" t="s">
        <v>45</v>
      </c>
      <c r="C54" s="219">
        <v>33096</v>
      </c>
      <c r="D54" s="220">
        <v>26148</v>
      </c>
      <c r="E54" s="220">
        <v>21659</v>
      </c>
      <c r="F54" s="220">
        <v>13658</v>
      </c>
      <c r="G54" s="246">
        <v>10018</v>
      </c>
      <c r="H54" s="221">
        <v>7824</v>
      </c>
      <c r="I54" s="219">
        <v>25337</v>
      </c>
      <c r="J54" s="220">
        <v>20227</v>
      </c>
      <c r="K54" s="220">
        <v>16873</v>
      </c>
      <c r="L54" s="220">
        <v>10173</v>
      </c>
      <c r="M54" s="220">
        <v>8112</v>
      </c>
      <c r="N54" s="222">
        <v>6668</v>
      </c>
      <c r="O54" s="223">
        <v>1099</v>
      </c>
      <c r="P54" s="224">
        <v>537.625</v>
      </c>
      <c r="Q54" s="219">
        <v>8340</v>
      </c>
      <c r="R54" s="220">
        <v>4194</v>
      </c>
      <c r="S54" s="220">
        <v>2000</v>
      </c>
      <c r="T54" s="221">
        <v>1300</v>
      </c>
      <c r="U54" s="219">
        <v>4077</v>
      </c>
      <c r="V54" s="220">
        <v>1302</v>
      </c>
      <c r="W54" s="220">
        <v>750</v>
      </c>
      <c r="X54" s="222">
        <v>1026</v>
      </c>
      <c r="Y54" s="225">
        <v>13319</v>
      </c>
      <c r="Z54" s="220">
        <v>9464</v>
      </c>
      <c r="AA54" s="220">
        <v>8018</v>
      </c>
      <c r="AB54" s="221">
        <v>5425</v>
      </c>
      <c r="AC54" s="219">
        <v>12796</v>
      </c>
      <c r="AD54" s="220">
        <v>8872</v>
      </c>
      <c r="AE54" s="226">
        <v>7363</v>
      </c>
      <c r="AF54" s="222">
        <v>5104.375</v>
      </c>
      <c r="AH54"/>
      <c r="AL54"/>
    </row>
    <row r="55" spans="1:38" ht="31.5" thickTop="1" thickBot="1" x14ac:dyDescent="0.25">
      <c r="A55" s="623"/>
      <c r="B55" s="18" t="s">
        <v>50</v>
      </c>
      <c r="C55" s="219">
        <v>29701</v>
      </c>
      <c r="D55" s="220">
        <v>23202</v>
      </c>
      <c r="E55" s="220">
        <v>16809</v>
      </c>
      <c r="F55" s="220">
        <v>9968</v>
      </c>
      <c r="G55" s="246">
        <v>7255</v>
      </c>
      <c r="H55" s="230">
        <v>5760</v>
      </c>
      <c r="I55" s="219">
        <v>23673</v>
      </c>
      <c r="J55" s="220">
        <v>18367</v>
      </c>
      <c r="K55" s="220">
        <v>13435</v>
      </c>
      <c r="L55" s="220">
        <v>7521</v>
      </c>
      <c r="M55" s="220">
        <v>5935</v>
      </c>
      <c r="N55" s="231">
        <v>4955</v>
      </c>
      <c r="O55" s="228">
        <v>747</v>
      </c>
      <c r="P55" s="229">
        <v>345.875</v>
      </c>
      <c r="Q55" s="219">
        <v>5710</v>
      </c>
      <c r="R55" s="220">
        <v>2924</v>
      </c>
      <c r="S55" s="220">
        <v>1407</v>
      </c>
      <c r="T55" s="230">
        <v>925</v>
      </c>
      <c r="U55" s="219">
        <v>2611</v>
      </c>
      <c r="V55" s="220">
        <v>819</v>
      </c>
      <c r="W55" s="220">
        <v>500</v>
      </c>
      <c r="X55" s="231">
        <v>726.25</v>
      </c>
      <c r="Y55" s="225">
        <v>11099</v>
      </c>
      <c r="Z55" s="220">
        <v>7044</v>
      </c>
      <c r="AA55" s="220">
        <v>5848</v>
      </c>
      <c r="AB55" s="230">
        <v>4088</v>
      </c>
      <c r="AC55" s="219">
        <v>10825</v>
      </c>
      <c r="AD55" s="220">
        <v>6703</v>
      </c>
      <c r="AE55" s="226">
        <v>5434</v>
      </c>
      <c r="AF55" s="231">
        <v>3882.75</v>
      </c>
      <c r="AH55"/>
      <c r="AL55"/>
    </row>
    <row r="56" spans="1:38" ht="31.5" thickTop="1" thickBot="1" x14ac:dyDescent="0.25">
      <c r="A56" s="623"/>
      <c r="B56" s="20" t="s">
        <v>51</v>
      </c>
      <c r="C56" s="219">
        <v>3395</v>
      </c>
      <c r="D56" s="220">
        <v>2946</v>
      </c>
      <c r="E56" s="220">
        <v>4850</v>
      </c>
      <c r="F56" s="220">
        <v>3690</v>
      </c>
      <c r="G56" s="246">
        <v>2763</v>
      </c>
      <c r="H56" s="230">
        <v>2064</v>
      </c>
      <c r="I56" s="219">
        <v>1664</v>
      </c>
      <c r="J56" s="220">
        <v>1860</v>
      </c>
      <c r="K56" s="220">
        <v>3438</v>
      </c>
      <c r="L56" s="220">
        <v>2652</v>
      </c>
      <c r="M56" s="220">
        <v>2178</v>
      </c>
      <c r="N56" s="231">
        <v>1713</v>
      </c>
      <c r="O56" s="228">
        <v>352</v>
      </c>
      <c r="P56" s="229">
        <v>191.75</v>
      </c>
      <c r="Q56" s="219">
        <v>2630</v>
      </c>
      <c r="R56" s="220">
        <v>1270</v>
      </c>
      <c r="S56" s="220">
        <v>593</v>
      </c>
      <c r="T56" s="230">
        <v>375</v>
      </c>
      <c r="U56" s="219">
        <v>1466</v>
      </c>
      <c r="V56" s="220">
        <v>483</v>
      </c>
      <c r="W56" s="220">
        <v>250</v>
      </c>
      <c r="X56" s="231">
        <v>299.75</v>
      </c>
      <c r="Y56" s="225">
        <v>2220</v>
      </c>
      <c r="Z56" s="220">
        <v>2420</v>
      </c>
      <c r="AA56" s="220">
        <v>2170</v>
      </c>
      <c r="AB56" s="230">
        <v>1337</v>
      </c>
      <c r="AC56" s="219">
        <v>1971</v>
      </c>
      <c r="AD56" s="220">
        <v>2169</v>
      </c>
      <c r="AE56" s="226">
        <v>1928</v>
      </c>
      <c r="AF56" s="231">
        <v>1221.625</v>
      </c>
      <c r="AH56"/>
      <c r="AL56"/>
    </row>
    <row r="57" spans="1:38" ht="31.5" thickTop="1" thickBot="1" x14ac:dyDescent="0.25">
      <c r="A57" s="623"/>
      <c r="B57" s="18" t="s">
        <v>52</v>
      </c>
      <c r="C57" s="219">
        <v>6148</v>
      </c>
      <c r="D57" s="220">
        <v>4287</v>
      </c>
      <c r="E57" s="220">
        <v>5826</v>
      </c>
      <c r="F57" s="220">
        <v>4318</v>
      </c>
      <c r="G57" s="246">
        <v>2007</v>
      </c>
      <c r="H57" s="230">
        <v>1486</v>
      </c>
      <c r="I57" s="219">
        <v>5153</v>
      </c>
      <c r="J57" s="220">
        <v>3531</v>
      </c>
      <c r="K57" s="220">
        <v>4868</v>
      </c>
      <c r="L57" s="220">
        <v>3625</v>
      </c>
      <c r="M57" s="220">
        <v>1732</v>
      </c>
      <c r="N57" s="231">
        <v>1306</v>
      </c>
      <c r="O57" s="228">
        <v>159</v>
      </c>
      <c r="P57" s="229">
        <v>92.125</v>
      </c>
      <c r="Q57" s="219">
        <v>1437</v>
      </c>
      <c r="R57" s="220">
        <v>701</v>
      </c>
      <c r="S57" s="220">
        <v>255</v>
      </c>
      <c r="T57" s="230">
        <v>231</v>
      </c>
      <c r="U57" s="219">
        <v>624</v>
      </c>
      <c r="V57" s="220">
        <v>214</v>
      </c>
      <c r="W57" s="220">
        <v>110</v>
      </c>
      <c r="X57" s="231">
        <v>176.375</v>
      </c>
      <c r="Y57" s="225">
        <v>4389</v>
      </c>
      <c r="Z57" s="220">
        <v>3617</v>
      </c>
      <c r="AA57" s="220">
        <v>1752</v>
      </c>
      <c r="AB57" s="230">
        <v>1096</v>
      </c>
      <c r="AC57" s="219">
        <v>4244</v>
      </c>
      <c r="AD57" s="220">
        <v>3411</v>
      </c>
      <c r="AE57" s="226">
        <v>1622</v>
      </c>
      <c r="AF57" s="231">
        <v>1037.625</v>
      </c>
      <c r="AH57"/>
      <c r="AL57"/>
    </row>
    <row r="58" spans="1:38" ht="46.5" thickTop="1" thickBot="1" x14ac:dyDescent="0.25">
      <c r="A58" s="623"/>
      <c r="B58" s="20" t="s">
        <v>53</v>
      </c>
      <c r="C58" s="219">
        <v>18954</v>
      </c>
      <c r="D58" s="220">
        <v>17139</v>
      </c>
      <c r="E58" s="220">
        <v>11683</v>
      </c>
      <c r="F58" s="220">
        <v>7777</v>
      </c>
      <c r="G58" s="246">
        <v>7089</v>
      </c>
      <c r="H58" s="230">
        <v>5111</v>
      </c>
      <c r="I58" s="219">
        <v>15391</v>
      </c>
      <c r="J58" s="220">
        <v>14175</v>
      </c>
      <c r="K58" s="220">
        <v>9441</v>
      </c>
      <c r="L58" s="220">
        <v>6017</v>
      </c>
      <c r="M58" s="220">
        <v>5912</v>
      </c>
      <c r="N58" s="231">
        <v>4441</v>
      </c>
      <c r="O58" s="228">
        <v>579</v>
      </c>
      <c r="P58" s="229">
        <v>283.125</v>
      </c>
      <c r="Q58" s="219">
        <v>4054</v>
      </c>
      <c r="R58" s="220">
        <v>2209</v>
      </c>
      <c r="S58" s="220">
        <v>1180</v>
      </c>
      <c r="T58" s="230">
        <v>803</v>
      </c>
      <c r="U58" s="219">
        <v>2077</v>
      </c>
      <c r="V58" s="220">
        <v>778</v>
      </c>
      <c r="W58" s="220">
        <v>468</v>
      </c>
      <c r="X58" s="231">
        <v>634.375</v>
      </c>
      <c r="Y58" s="225">
        <v>7629</v>
      </c>
      <c r="Z58" s="220">
        <v>5568</v>
      </c>
      <c r="AA58" s="220">
        <v>5909</v>
      </c>
      <c r="AB58" s="230">
        <v>3729</v>
      </c>
      <c r="AC58" s="219">
        <v>7364</v>
      </c>
      <c r="AD58" s="220">
        <v>5239</v>
      </c>
      <c r="AE58" s="226">
        <v>5444</v>
      </c>
      <c r="AF58" s="231">
        <v>3523.625</v>
      </c>
      <c r="AH58"/>
      <c r="AL58"/>
    </row>
    <row r="59" spans="1:38" ht="31.5" thickTop="1" thickBot="1" x14ac:dyDescent="0.25">
      <c r="A59" s="623"/>
      <c r="B59" s="18" t="s">
        <v>54</v>
      </c>
      <c r="C59" s="219">
        <v>7994</v>
      </c>
      <c r="D59" s="220">
        <v>4722</v>
      </c>
      <c r="E59" s="220">
        <v>4150</v>
      </c>
      <c r="F59" s="220">
        <v>1563</v>
      </c>
      <c r="G59" s="246">
        <v>922</v>
      </c>
      <c r="H59" s="230">
        <v>1227</v>
      </c>
      <c r="I59" s="219">
        <v>4793</v>
      </c>
      <c r="J59" s="220">
        <v>2521</v>
      </c>
      <c r="K59" s="220">
        <v>2564</v>
      </c>
      <c r="L59" s="220">
        <v>532</v>
      </c>
      <c r="M59" s="220">
        <v>469</v>
      </c>
      <c r="N59" s="231">
        <v>921</v>
      </c>
      <c r="O59" s="228">
        <v>361</v>
      </c>
      <c r="P59" s="229">
        <v>162.375</v>
      </c>
      <c r="Q59" s="219">
        <v>2849</v>
      </c>
      <c r="R59" s="220">
        <v>1284</v>
      </c>
      <c r="S59" s="220">
        <v>565</v>
      </c>
      <c r="T59" s="230">
        <v>266</v>
      </c>
      <c r="U59" s="219">
        <v>1376</v>
      </c>
      <c r="V59" s="220">
        <v>309</v>
      </c>
      <c r="W59" s="220">
        <v>172</v>
      </c>
      <c r="X59" s="231">
        <v>215.25</v>
      </c>
      <c r="Y59" s="225">
        <v>1301</v>
      </c>
      <c r="Z59" s="220">
        <v>279</v>
      </c>
      <c r="AA59" s="220">
        <v>357</v>
      </c>
      <c r="AB59" s="230">
        <v>600</v>
      </c>
      <c r="AC59" s="219">
        <v>1188</v>
      </c>
      <c r="AD59" s="220">
        <v>222</v>
      </c>
      <c r="AE59" s="226">
        <v>297</v>
      </c>
      <c r="AF59" s="231">
        <v>543.125</v>
      </c>
      <c r="AH59"/>
      <c r="AL59"/>
    </row>
    <row r="60" spans="1:38" ht="31.5" thickTop="1" thickBot="1" x14ac:dyDescent="0.25">
      <c r="A60" s="623"/>
      <c r="B60" s="20" t="s">
        <v>55</v>
      </c>
      <c r="C60" s="219">
        <v>4146</v>
      </c>
      <c r="D60" s="220">
        <v>3315</v>
      </c>
      <c r="E60" s="220">
        <v>3195</v>
      </c>
      <c r="F60" s="220">
        <v>2297</v>
      </c>
      <c r="G60" s="246">
        <v>1371</v>
      </c>
      <c r="H60" s="247">
        <v>1788</v>
      </c>
      <c r="I60" s="248">
        <v>1032</v>
      </c>
      <c r="J60" s="249">
        <v>860</v>
      </c>
      <c r="K60" s="249">
        <v>1067</v>
      </c>
      <c r="L60" s="249">
        <v>599</v>
      </c>
      <c r="M60" s="249">
        <v>453</v>
      </c>
      <c r="N60" s="250">
        <v>324</v>
      </c>
      <c r="O60" s="227">
        <v>684.37400000000002</v>
      </c>
      <c r="P60" s="255">
        <v>35</v>
      </c>
      <c r="Q60" s="219">
        <v>2665</v>
      </c>
      <c r="R60" s="220">
        <v>1836</v>
      </c>
      <c r="S60" s="220">
        <v>866</v>
      </c>
      <c r="T60" s="221">
        <v>445.04599999999999</v>
      </c>
      <c r="U60" s="219">
        <v>692</v>
      </c>
      <c r="V60" s="220">
        <v>359</v>
      </c>
      <c r="W60" s="220">
        <v>200</v>
      </c>
      <c r="X60" s="222">
        <v>39</v>
      </c>
      <c r="Y60" s="225">
        <v>530</v>
      </c>
      <c r="Z60" s="220">
        <v>461</v>
      </c>
      <c r="AA60" s="220">
        <v>505</v>
      </c>
      <c r="AB60" s="221">
        <v>658.35899999999992</v>
      </c>
      <c r="AC60" s="219">
        <v>376</v>
      </c>
      <c r="AD60" s="220">
        <v>240</v>
      </c>
      <c r="AE60" s="226">
        <v>253</v>
      </c>
      <c r="AF60" s="222">
        <v>250</v>
      </c>
      <c r="AH60"/>
      <c r="AL60"/>
    </row>
    <row r="61" spans="1:38" ht="31.5" thickTop="1" thickBot="1" x14ac:dyDescent="0.25">
      <c r="A61" s="623"/>
      <c r="B61" s="18" t="s">
        <v>48</v>
      </c>
      <c r="C61" s="219">
        <v>2610</v>
      </c>
      <c r="D61" s="220">
        <v>1898</v>
      </c>
      <c r="E61" s="220">
        <v>1176</v>
      </c>
      <c r="F61" s="220">
        <v>1225</v>
      </c>
      <c r="G61" s="246">
        <v>1520</v>
      </c>
      <c r="H61" s="221">
        <v>1888</v>
      </c>
      <c r="I61" s="219">
        <v>1965</v>
      </c>
      <c r="J61" s="220">
        <v>1530</v>
      </c>
      <c r="K61" s="220">
        <v>1008</v>
      </c>
      <c r="L61" s="220">
        <v>1018</v>
      </c>
      <c r="M61" s="220">
        <v>1190</v>
      </c>
      <c r="N61" s="222">
        <v>1546.125</v>
      </c>
      <c r="O61" s="223">
        <v>121</v>
      </c>
      <c r="P61" s="224">
        <v>112</v>
      </c>
      <c r="Q61" s="219">
        <v>215</v>
      </c>
      <c r="R61" s="220">
        <v>138</v>
      </c>
      <c r="S61" s="220">
        <v>128</v>
      </c>
      <c r="T61" s="221">
        <v>172</v>
      </c>
      <c r="U61" s="219">
        <v>171</v>
      </c>
      <c r="V61" s="220">
        <v>127</v>
      </c>
      <c r="W61" s="220">
        <v>109</v>
      </c>
      <c r="X61" s="222">
        <v>130.5</v>
      </c>
      <c r="Y61" s="225">
        <v>961</v>
      </c>
      <c r="Z61" s="220">
        <v>1087</v>
      </c>
      <c r="AA61" s="220">
        <v>1392</v>
      </c>
      <c r="AB61" s="221">
        <v>1595</v>
      </c>
      <c r="AC61" s="219">
        <v>838</v>
      </c>
      <c r="AD61" s="220">
        <v>891</v>
      </c>
      <c r="AE61" s="226">
        <v>1081</v>
      </c>
      <c r="AF61" s="222">
        <v>1303.625</v>
      </c>
      <c r="AH61"/>
      <c r="AL61"/>
    </row>
    <row r="62" spans="1:38" ht="31.5" thickTop="1" thickBot="1" x14ac:dyDescent="0.25">
      <c r="A62" s="623"/>
      <c r="B62" s="20" t="s">
        <v>56</v>
      </c>
      <c r="C62" s="239" t="s">
        <v>63</v>
      </c>
      <c r="D62" s="240" t="s">
        <v>63</v>
      </c>
      <c r="E62" s="220">
        <v>980</v>
      </c>
      <c r="F62" s="220">
        <v>947</v>
      </c>
      <c r="G62" s="246">
        <v>1066</v>
      </c>
      <c r="H62" s="221">
        <v>1377</v>
      </c>
      <c r="I62" s="239" t="s">
        <v>63</v>
      </c>
      <c r="J62" s="240" t="s">
        <v>63</v>
      </c>
      <c r="K62" s="220">
        <v>859</v>
      </c>
      <c r="L62" s="220">
        <v>804</v>
      </c>
      <c r="M62" s="220">
        <v>841</v>
      </c>
      <c r="N62" s="231">
        <v>1150</v>
      </c>
      <c r="O62" s="228">
        <v>75.086557170427284</v>
      </c>
      <c r="P62" s="229">
        <v>68.089574399094772</v>
      </c>
      <c r="Q62" s="219">
        <v>187</v>
      </c>
      <c r="R62" s="220">
        <v>98</v>
      </c>
      <c r="S62" s="220">
        <v>79</v>
      </c>
      <c r="T62" s="230">
        <v>139.75429669658888</v>
      </c>
      <c r="U62" s="219">
        <v>155</v>
      </c>
      <c r="V62" s="220">
        <v>91</v>
      </c>
      <c r="W62" s="220">
        <v>67</v>
      </c>
      <c r="X62" s="231">
        <v>99.868895140458193</v>
      </c>
      <c r="Y62" s="225">
        <v>793</v>
      </c>
      <c r="Z62" s="220">
        <v>849</v>
      </c>
      <c r="AA62" s="220">
        <v>987</v>
      </c>
      <c r="AB62" s="230">
        <v>1161.9864266454856</v>
      </c>
      <c r="AC62" s="219">
        <v>704</v>
      </c>
      <c r="AD62" s="220">
        <v>713</v>
      </c>
      <c r="AE62" s="226">
        <v>774</v>
      </c>
      <c r="AF62" s="231">
        <v>982.03768799719728</v>
      </c>
      <c r="AH62"/>
      <c r="AL62"/>
    </row>
    <row r="63" spans="1:38" ht="31.5" thickTop="1" thickBot="1" x14ac:dyDescent="0.25">
      <c r="A63" s="623"/>
      <c r="B63" s="18" t="s">
        <v>57</v>
      </c>
      <c r="C63" s="239" t="s">
        <v>63</v>
      </c>
      <c r="D63" s="240" t="s">
        <v>63</v>
      </c>
      <c r="E63" s="220">
        <v>196</v>
      </c>
      <c r="F63" s="220">
        <v>278</v>
      </c>
      <c r="G63" s="246">
        <v>454</v>
      </c>
      <c r="H63" s="221">
        <v>511</v>
      </c>
      <c r="I63" s="239" t="s">
        <v>63</v>
      </c>
      <c r="J63" s="240" t="s">
        <v>63</v>
      </c>
      <c r="K63" s="220">
        <v>150</v>
      </c>
      <c r="L63" s="220">
        <v>214</v>
      </c>
      <c r="M63" s="220">
        <v>349</v>
      </c>
      <c r="N63" s="231">
        <v>396</v>
      </c>
      <c r="O63" s="228">
        <v>45.814071117928371</v>
      </c>
      <c r="P63" s="229">
        <v>44.246483028708475</v>
      </c>
      <c r="Q63" s="219">
        <v>28</v>
      </c>
      <c r="R63" s="220">
        <v>40</v>
      </c>
      <c r="S63" s="220">
        <v>49</v>
      </c>
      <c r="T63" s="230">
        <v>32.353915216996796</v>
      </c>
      <c r="U63" s="219">
        <v>16</v>
      </c>
      <c r="V63" s="220">
        <v>35</v>
      </c>
      <c r="W63" s="220">
        <v>42</v>
      </c>
      <c r="X63" s="231">
        <v>30.556954232701358</v>
      </c>
      <c r="Y63" s="225">
        <v>168</v>
      </c>
      <c r="Z63" s="220">
        <v>238</v>
      </c>
      <c r="AA63" s="220">
        <v>405</v>
      </c>
      <c r="AB63" s="230">
        <v>433.00473315257284</v>
      </c>
      <c r="AC63" s="219">
        <v>134</v>
      </c>
      <c r="AD63" s="220">
        <v>178</v>
      </c>
      <c r="AE63" s="226">
        <v>307</v>
      </c>
      <c r="AF63" s="231">
        <v>321.20040520183994</v>
      </c>
      <c r="AH63"/>
      <c r="AL63"/>
    </row>
    <row r="64" spans="1:38" ht="31.5" thickTop="1" thickBot="1" x14ac:dyDescent="0.25">
      <c r="A64" s="623"/>
      <c r="B64" s="20" t="s">
        <v>58</v>
      </c>
      <c r="C64" s="239" t="s">
        <v>63</v>
      </c>
      <c r="D64" s="240" t="s">
        <v>63</v>
      </c>
      <c r="E64" s="220">
        <v>787</v>
      </c>
      <c r="F64" s="220">
        <v>825</v>
      </c>
      <c r="G64" s="246">
        <v>841</v>
      </c>
      <c r="H64" s="251" t="s">
        <v>62</v>
      </c>
      <c r="I64" s="239" t="s">
        <v>63</v>
      </c>
      <c r="J64" s="240" t="s">
        <v>63</v>
      </c>
      <c r="K64" s="220">
        <v>681</v>
      </c>
      <c r="L64" s="220">
        <v>697</v>
      </c>
      <c r="M64" s="220">
        <v>676</v>
      </c>
      <c r="N64" s="252" t="s">
        <v>62</v>
      </c>
      <c r="O64" s="253" t="s">
        <v>62</v>
      </c>
      <c r="P64" s="254" t="s">
        <v>62</v>
      </c>
      <c r="Q64" s="219">
        <v>155</v>
      </c>
      <c r="R64" s="220">
        <v>87</v>
      </c>
      <c r="S64" s="220">
        <v>52</v>
      </c>
      <c r="T64" s="251" t="s">
        <v>62</v>
      </c>
      <c r="U64" s="219">
        <v>125</v>
      </c>
      <c r="V64" s="220">
        <v>80</v>
      </c>
      <c r="W64" s="220">
        <v>43</v>
      </c>
      <c r="X64" s="252" t="s">
        <v>62</v>
      </c>
      <c r="Y64" s="225">
        <v>632</v>
      </c>
      <c r="Z64" s="220">
        <v>738</v>
      </c>
      <c r="AA64" s="220">
        <v>789</v>
      </c>
      <c r="AB64" s="251" t="s">
        <v>62</v>
      </c>
      <c r="AC64" s="219">
        <v>556</v>
      </c>
      <c r="AD64" s="220">
        <v>617</v>
      </c>
      <c r="AE64" s="226">
        <v>633</v>
      </c>
      <c r="AF64" s="252" t="s">
        <v>62</v>
      </c>
      <c r="AH64"/>
      <c r="AL64"/>
    </row>
    <row r="65" spans="1:38" ht="31.5" thickTop="1" thickBot="1" x14ac:dyDescent="0.25">
      <c r="A65" s="623"/>
      <c r="B65" s="83" t="s">
        <v>59</v>
      </c>
      <c r="C65" s="257" t="s">
        <v>63</v>
      </c>
      <c r="D65" s="258" t="s">
        <v>63</v>
      </c>
      <c r="E65" s="259">
        <v>389</v>
      </c>
      <c r="F65" s="259">
        <v>400</v>
      </c>
      <c r="G65" s="260">
        <v>679</v>
      </c>
      <c r="H65" s="261" t="s">
        <v>62</v>
      </c>
      <c r="I65" s="257" t="s">
        <v>63</v>
      </c>
      <c r="J65" s="258" t="s">
        <v>63</v>
      </c>
      <c r="K65" s="259">
        <v>328</v>
      </c>
      <c r="L65" s="259">
        <v>321</v>
      </c>
      <c r="M65" s="259">
        <v>514</v>
      </c>
      <c r="N65" s="262" t="s">
        <v>62</v>
      </c>
      <c r="O65" s="263" t="s">
        <v>62</v>
      </c>
      <c r="P65" s="264" t="s">
        <v>62</v>
      </c>
      <c r="Q65" s="265">
        <v>60</v>
      </c>
      <c r="R65" s="259">
        <v>51</v>
      </c>
      <c r="S65" s="259">
        <v>76</v>
      </c>
      <c r="T65" s="261" t="s">
        <v>62</v>
      </c>
      <c r="U65" s="265">
        <v>46</v>
      </c>
      <c r="V65" s="259">
        <v>47</v>
      </c>
      <c r="W65" s="259">
        <v>66</v>
      </c>
      <c r="X65" s="262" t="s">
        <v>62</v>
      </c>
      <c r="Y65" s="266">
        <v>329</v>
      </c>
      <c r="Z65" s="267">
        <v>349</v>
      </c>
      <c r="AA65" s="267">
        <v>603</v>
      </c>
      <c r="AB65" s="268" t="s">
        <v>62</v>
      </c>
      <c r="AC65" s="265">
        <v>282</v>
      </c>
      <c r="AD65" s="259">
        <v>274</v>
      </c>
      <c r="AE65" s="269">
        <v>448</v>
      </c>
      <c r="AF65" s="262" t="s">
        <v>62</v>
      </c>
      <c r="AH65"/>
      <c r="AL65"/>
    </row>
    <row r="66" spans="1:38" ht="30.75" thickTop="1" x14ac:dyDescent="0.2">
      <c r="A66" s="614" t="s">
        <v>8</v>
      </c>
      <c r="B66" s="336" t="s">
        <v>45</v>
      </c>
      <c r="C66" s="475">
        <v>1591036</v>
      </c>
      <c r="D66" s="476">
        <v>1270085</v>
      </c>
      <c r="E66" s="476">
        <v>1088731</v>
      </c>
      <c r="F66" s="476">
        <v>763953</v>
      </c>
      <c r="G66" s="477">
        <v>603884</v>
      </c>
      <c r="H66" s="478">
        <v>496365</v>
      </c>
      <c r="I66" s="475">
        <v>1136415</v>
      </c>
      <c r="J66" s="476">
        <v>927767</v>
      </c>
      <c r="K66" s="476">
        <v>797866</v>
      </c>
      <c r="L66" s="476">
        <v>536482</v>
      </c>
      <c r="M66" s="479">
        <v>445770</v>
      </c>
      <c r="N66" s="480">
        <v>391152</v>
      </c>
      <c r="O66" s="481">
        <v>110537</v>
      </c>
      <c r="P66" s="482">
        <v>50565.125</v>
      </c>
      <c r="Q66" s="475">
        <v>479689</v>
      </c>
      <c r="R66" s="476">
        <v>280424</v>
      </c>
      <c r="S66" s="476">
        <v>181192</v>
      </c>
      <c r="T66" s="478">
        <v>115993</v>
      </c>
      <c r="U66" s="475">
        <v>225099</v>
      </c>
      <c r="V66" s="476">
        <v>101423</v>
      </c>
      <c r="W66" s="476">
        <v>72678</v>
      </c>
      <c r="X66" s="480">
        <v>92198.75</v>
      </c>
      <c r="Y66" s="483">
        <v>609042</v>
      </c>
      <c r="Z66" s="476">
        <v>483529</v>
      </c>
      <c r="AA66" s="476">
        <v>422692</v>
      </c>
      <c r="AB66" s="478">
        <v>269835</v>
      </c>
      <c r="AC66" s="475">
        <v>572768</v>
      </c>
      <c r="AD66" s="476">
        <v>435059</v>
      </c>
      <c r="AE66" s="484">
        <v>373092</v>
      </c>
      <c r="AF66" s="480">
        <v>248387.75</v>
      </c>
      <c r="AH66"/>
      <c r="AL66"/>
    </row>
    <row r="67" spans="1:38" ht="30" x14ac:dyDescent="0.2">
      <c r="A67" s="615"/>
      <c r="B67" s="329" t="s">
        <v>50</v>
      </c>
      <c r="C67" s="475">
        <v>1458914</v>
      </c>
      <c r="D67" s="476">
        <v>1153259</v>
      </c>
      <c r="E67" s="476">
        <v>922406</v>
      </c>
      <c r="F67" s="484">
        <v>577823</v>
      </c>
      <c r="G67" s="485">
        <v>442407</v>
      </c>
      <c r="H67" s="486">
        <v>366179</v>
      </c>
      <c r="I67" s="475">
        <v>1076331</v>
      </c>
      <c r="J67" s="476">
        <v>864890</v>
      </c>
      <c r="K67" s="476">
        <v>700333</v>
      </c>
      <c r="L67" s="484">
        <v>423131</v>
      </c>
      <c r="M67" s="487">
        <v>341151</v>
      </c>
      <c r="N67" s="488">
        <v>296702</v>
      </c>
      <c r="O67" s="489">
        <v>73120</v>
      </c>
      <c r="P67" s="490">
        <v>33364.625</v>
      </c>
      <c r="Q67" s="475">
        <v>378800</v>
      </c>
      <c r="R67" s="476">
        <v>198413</v>
      </c>
      <c r="S67" s="476">
        <v>122795</v>
      </c>
      <c r="T67" s="491">
        <v>84716</v>
      </c>
      <c r="U67" s="475">
        <v>177607</v>
      </c>
      <c r="V67" s="476">
        <v>70279</v>
      </c>
      <c r="W67" s="476">
        <v>49645</v>
      </c>
      <c r="X67" s="492">
        <v>68252.25</v>
      </c>
      <c r="Y67" s="483">
        <v>543606</v>
      </c>
      <c r="Z67" s="476">
        <v>379410</v>
      </c>
      <c r="AA67" s="476">
        <v>319612</v>
      </c>
      <c r="AB67" s="491">
        <v>208343</v>
      </c>
      <c r="AC67" s="475">
        <v>522727</v>
      </c>
      <c r="AD67" s="476">
        <v>352853</v>
      </c>
      <c r="AE67" s="484">
        <v>291506</v>
      </c>
      <c r="AF67" s="492">
        <v>195084.75</v>
      </c>
      <c r="AH67"/>
      <c r="AL67"/>
    </row>
    <row r="68" spans="1:38" ht="30" x14ac:dyDescent="0.2">
      <c r="A68" s="615"/>
      <c r="B68" s="336" t="s">
        <v>51</v>
      </c>
      <c r="C68" s="475">
        <v>132122</v>
      </c>
      <c r="D68" s="476">
        <v>116826</v>
      </c>
      <c r="E68" s="476">
        <v>166325</v>
      </c>
      <c r="F68" s="484">
        <v>186130</v>
      </c>
      <c r="G68" s="485">
        <v>161477</v>
      </c>
      <c r="H68" s="493">
        <v>130186</v>
      </c>
      <c r="I68" s="232">
        <v>60084</v>
      </c>
      <c r="J68" s="479">
        <v>62877</v>
      </c>
      <c r="K68" s="479">
        <v>97533</v>
      </c>
      <c r="L68" s="494">
        <v>113351</v>
      </c>
      <c r="M68" s="487">
        <v>104619</v>
      </c>
      <c r="N68" s="488">
        <v>94450</v>
      </c>
      <c r="O68" s="489">
        <v>37417</v>
      </c>
      <c r="P68" s="490">
        <v>17200.5</v>
      </c>
      <c r="Q68" s="475">
        <v>100889</v>
      </c>
      <c r="R68" s="476">
        <v>82011</v>
      </c>
      <c r="S68" s="476">
        <v>58397</v>
      </c>
      <c r="T68" s="491">
        <v>31277</v>
      </c>
      <c r="U68" s="475">
        <v>47492</v>
      </c>
      <c r="V68" s="476">
        <v>31145</v>
      </c>
      <c r="W68" s="476">
        <v>23033</v>
      </c>
      <c r="X68" s="492">
        <v>23946.5</v>
      </c>
      <c r="Y68" s="483">
        <v>65436</v>
      </c>
      <c r="Z68" s="476">
        <v>104119</v>
      </c>
      <c r="AA68" s="476">
        <v>103080</v>
      </c>
      <c r="AB68" s="491">
        <v>61492</v>
      </c>
      <c r="AC68" s="475">
        <v>50041</v>
      </c>
      <c r="AD68" s="476">
        <v>82206</v>
      </c>
      <c r="AE68" s="484">
        <v>81586</v>
      </c>
      <c r="AF68" s="492">
        <v>53303</v>
      </c>
      <c r="AH68"/>
      <c r="AL68"/>
    </row>
    <row r="69" spans="1:38" ht="30" x14ac:dyDescent="0.2">
      <c r="A69" s="615"/>
      <c r="B69" s="329" t="s">
        <v>52</v>
      </c>
      <c r="C69" s="475">
        <v>279982</v>
      </c>
      <c r="D69" s="476">
        <v>210829</v>
      </c>
      <c r="E69" s="476">
        <v>263319</v>
      </c>
      <c r="F69" s="484">
        <v>199155</v>
      </c>
      <c r="G69" s="485">
        <v>116664</v>
      </c>
      <c r="H69" s="233">
        <v>98657</v>
      </c>
      <c r="I69" s="234">
        <v>226487</v>
      </c>
      <c r="J69" s="487">
        <v>172399</v>
      </c>
      <c r="K69" s="487">
        <v>223123</v>
      </c>
      <c r="L69" s="487">
        <v>165410</v>
      </c>
      <c r="M69" s="487">
        <v>97282</v>
      </c>
      <c r="N69" s="488">
        <v>84131</v>
      </c>
      <c r="O69" s="489">
        <v>12798</v>
      </c>
      <c r="P69" s="490">
        <v>6742.625</v>
      </c>
      <c r="Q69" s="475">
        <v>67820</v>
      </c>
      <c r="R69" s="476">
        <v>36788</v>
      </c>
      <c r="S69" s="476">
        <v>18908</v>
      </c>
      <c r="T69" s="491">
        <v>22136</v>
      </c>
      <c r="U69" s="475">
        <v>33819</v>
      </c>
      <c r="V69" s="476">
        <v>15091</v>
      </c>
      <c r="W69" s="476">
        <v>8555</v>
      </c>
      <c r="X69" s="492">
        <v>17686.375</v>
      </c>
      <c r="Y69" s="483">
        <v>195499</v>
      </c>
      <c r="Z69" s="476">
        <v>162367</v>
      </c>
      <c r="AA69" s="476">
        <v>97756</v>
      </c>
      <c r="AB69" s="491">
        <v>63723</v>
      </c>
      <c r="AC69" s="475">
        <v>189304</v>
      </c>
      <c r="AD69" s="476">
        <v>150320</v>
      </c>
      <c r="AE69" s="484">
        <v>88727</v>
      </c>
      <c r="AF69" s="492">
        <v>59701.5</v>
      </c>
      <c r="AH69"/>
      <c r="AL69"/>
    </row>
    <row r="70" spans="1:38" ht="45" x14ac:dyDescent="0.2">
      <c r="A70" s="615"/>
      <c r="B70" s="336" t="s">
        <v>53</v>
      </c>
      <c r="C70" s="475">
        <v>821902</v>
      </c>
      <c r="D70" s="476">
        <v>770266</v>
      </c>
      <c r="E70" s="476">
        <v>543395</v>
      </c>
      <c r="F70" s="484">
        <v>408535</v>
      </c>
      <c r="G70" s="485">
        <v>366373</v>
      </c>
      <c r="H70" s="233">
        <v>271721</v>
      </c>
      <c r="I70" s="234">
        <v>623531</v>
      </c>
      <c r="J70" s="487">
        <v>604830</v>
      </c>
      <c r="K70" s="487">
        <v>422196</v>
      </c>
      <c r="L70" s="487">
        <v>311416</v>
      </c>
      <c r="M70" s="487">
        <v>291451</v>
      </c>
      <c r="N70" s="488">
        <v>225298</v>
      </c>
      <c r="O70" s="489">
        <v>42932</v>
      </c>
      <c r="P70" s="490">
        <v>20586.875</v>
      </c>
      <c r="Q70" s="475">
        <v>211855</v>
      </c>
      <c r="R70" s="476">
        <v>121427</v>
      </c>
      <c r="S70" s="476">
        <v>83777</v>
      </c>
      <c r="T70" s="491">
        <v>64682</v>
      </c>
      <c r="U70" s="475">
        <v>107783</v>
      </c>
      <c r="V70" s="476">
        <v>50641</v>
      </c>
      <c r="W70" s="476">
        <v>37749</v>
      </c>
      <c r="X70" s="492">
        <v>51991.5</v>
      </c>
      <c r="Y70" s="483">
        <v>331540</v>
      </c>
      <c r="Z70" s="476">
        <v>287108</v>
      </c>
      <c r="AA70" s="476">
        <v>282596</v>
      </c>
      <c r="AB70" s="491">
        <v>164107</v>
      </c>
      <c r="AC70" s="475">
        <v>314413</v>
      </c>
      <c r="AD70" s="476">
        <v>260775</v>
      </c>
      <c r="AE70" s="484">
        <v>253702</v>
      </c>
      <c r="AF70" s="492">
        <v>152719.75</v>
      </c>
      <c r="AH70"/>
      <c r="AL70"/>
    </row>
    <row r="71" spans="1:38" ht="30" x14ac:dyDescent="0.2">
      <c r="A71" s="615"/>
      <c r="B71" s="329" t="s">
        <v>54</v>
      </c>
      <c r="C71" s="475">
        <v>489152</v>
      </c>
      <c r="D71" s="476">
        <v>288990</v>
      </c>
      <c r="E71" s="476">
        <v>282017</v>
      </c>
      <c r="F71" s="484">
        <v>156263</v>
      </c>
      <c r="G71" s="485">
        <v>120847</v>
      </c>
      <c r="H71" s="233">
        <v>125987</v>
      </c>
      <c r="I71" s="234">
        <v>286398</v>
      </c>
      <c r="J71" s="487">
        <v>150538</v>
      </c>
      <c r="K71" s="487">
        <v>152548</v>
      </c>
      <c r="L71" s="487">
        <v>59656</v>
      </c>
      <c r="M71" s="487">
        <v>57038</v>
      </c>
      <c r="N71" s="488">
        <v>81723</v>
      </c>
      <c r="O71" s="489">
        <v>54807</v>
      </c>
      <c r="P71" s="490">
        <v>23235.625</v>
      </c>
      <c r="Q71" s="475">
        <v>200014</v>
      </c>
      <c r="R71" s="476">
        <v>122209</v>
      </c>
      <c r="S71" s="476">
        <v>78507</v>
      </c>
      <c r="T71" s="491">
        <v>29175</v>
      </c>
      <c r="U71" s="475">
        <v>83497</v>
      </c>
      <c r="V71" s="476">
        <v>35692</v>
      </c>
      <c r="W71" s="476">
        <v>26374</v>
      </c>
      <c r="X71" s="492">
        <v>22520.875</v>
      </c>
      <c r="Y71" s="483">
        <v>82003</v>
      </c>
      <c r="Z71" s="476">
        <v>34054</v>
      </c>
      <c r="AA71" s="476">
        <v>42340</v>
      </c>
      <c r="AB71" s="491">
        <v>42005</v>
      </c>
      <c r="AC71" s="475">
        <v>69051</v>
      </c>
      <c r="AD71" s="476">
        <v>23964</v>
      </c>
      <c r="AE71" s="484">
        <v>30664</v>
      </c>
      <c r="AF71" s="492">
        <v>35966.5</v>
      </c>
      <c r="AH71"/>
      <c r="AL71"/>
    </row>
    <row r="72" spans="1:38" ht="30" x14ac:dyDescent="0.2">
      <c r="A72" s="615"/>
      <c r="B72" s="336" t="s">
        <v>55</v>
      </c>
      <c r="C72" s="475">
        <v>281944</v>
      </c>
      <c r="D72" s="476">
        <v>215043</v>
      </c>
      <c r="E72" s="476">
        <v>185954</v>
      </c>
      <c r="F72" s="484">
        <v>136959</v>
      </c>
      <c r="G72" s="485">
        <v>106682</v>
      </c>
      <c r="H72" s="235">
        <v>144606</v>
      </c>
      <c r="I72" s="234">
        <v>80452</v>
      </c>
      <c r="J72" s="487">
        <v>71742</v>
      </c>
      <c r="K72" s="487">
        <v>71446</v>
      </c>
      <c r="L72" s="487">
        <v>49517</v>
      </c>
      <c r="M72" s="487">
        <v>40323</v>
      </c>
      <c r="N72" s="495">
        <v>19219</v>
      </c>
      <c r="O72" s="496">
        <v>58016.675000000003</v>
      </c>
      <c r="P72" s="497">
        <v>3433</v>
      </c>
      <c r="Q72" s="475">
        <v>144391</v>
      </c>
      <c r="R72" s="476">
        <v>94017</v>
      </c>
      <c r="S72" s="476">
        <v>61547</v>
      </c>
      <c r="T72" s="478">
        <v>39325.440000000002</v>
      </c>
      <c r="U72" s="475">
        <v>42579</v>
      </c>
      <c r="V72" s="476">
        <v>24329</v>
      </c>
      <c r="W72" s="476">
        <v>16679</v>
      </c>
      <c r="X72" s="480">
        <v>3121</v>
      </c>
      <c r="Y72" s="483">
        <v>41563</v>
      </c>
      <c r="Z72" s="476">
        <v>42942</v>
      </c>
      <c r="AA72" s="476">
        <v>45135</v>
      </c>
      <c r="AB72" s="478">
        <v>47263.805999999997</v>
      </c>
      <c r="AC72" s="475">
        <v>28867</v>
      </c>
      <c r="AD72" s="476">
        <v>25188</v>
      </c>
      <c r="AE72" s="484">
        <v>23644</v>
      </c>
      <c r="AF72" s="480">
        <v>12665</v>
      </c>
      <c r="AH72"/>
      <c r="AL72"/>
    </row>
    <row r="73" spans="1:38" ht="30" x14ac:dyDescent="0.2">
      <c r="A73" s="615"/>
      <c r="B73" s="329" t="s">
        <v>48</v>
      </c>
      <c r="C73" s="475">
        <v>334866</v>
      </c>
      <c r="D73" s="476">
        <v>232783</v>
      </c>
      <c r="E73" s="476">
        <v>161297</v>
      </c>
      <c r="F73" s="484">
        <v>164237</v>
      </c>
      <c r="G73" s="485">
        <v>154955</v>
      </c>
      <c r="H73" s="238">
        <v>170403</v>
      </c>
      <c r="I73" s="234">
        <v>280071</v>
      </c>
      <c r="J73" s="487">
        <v>198404</v>
      </c>
      <c r="K73" s="487">
        <v>142721</v>
      </c>
      <c r="L73" s="487">
        <v>137558</v>
      </c>
      <c r="M73" s="487">
        <v>127899</v>
      </c>
      <c r="N73" s="498">
        <v>138325</v>
      </c>
      <c r="O73" s="481">
        <v>6121</v>
      </c>
      <c r="P73" s="482">
        <v>4395</v>
      </c>
      <c r="Q73" s="475">
        <v>9689</v>
      </c>
      <c r="R73" s="476">
        <v>7647</v>
      </c>
      <c r="S73" s="476">
        <v>6466</v>
      </c>
      <c r="T73" s="478">
        <v>15946</v>
      </c>
      <c r="U73" s="475">
        <v>7270</v>
      </c>
      <c r="V73" s="476">
        <v>5708</v>
      </c>
      <c r="W73" s="476">
        <v>4919</v>
      </c>
      <c r="X73" s="480">
        <v>10896.75</v>
      </c>
      <c r="Y73" s="483">
        <v>151608</v>
      </c>
      <c r="Z73" s="476">
        <v>156590</v>
      </c>
      <c r="AA73" s="476">
        <v>148489</v>
      </c>
      <c r="AB73" s="478">
        <v>148336</v>
      </c>
      <c r="AC73" s="475">
        <v>135450</v>
      </c>
      <c r="AD73" s="476">
        <v>131850</v>
      </c>
      <c r="AE73" s="484">
        <v>122980</v>
      </c>
      <c r="AF73" s="480">
        <v>123033.375</v>
      </c>
      <c r="AH73"/>
      <c r="AL73"/>
    </row>
    <row r="74" spans="1:38" ht="30" x14ac:dyDescent="0.2">
      <c r="A74" s="615"/>
      <c r="B74" s="336" t="s">
        <v>56</v>
      </c>
      <c r="C74" s="499" t="s">
        <v>63</v>
      </c>
      <c r="D74" s="500" t="s">
        <v>63</v>
      </c>
      <c r="E74" s="476">
        <v>133737</v>
      </c>
      <c r="F74" s="484">
        <v>129585</v>
      </c>
      <c r="G74" s="485">
        <v>114990</v>
      </c>
      <c r="H74" s="233">
        <v>118127.17593997247</v>
      </c>
      <c r="I74" s="241" t="s">
        <v>63</v>
      </c>
      <c r="J74" s="501" t="s">
        <v>63</v>
      </c>
      <c r="K74" s="487">
        <v>120238</v>
      </c>
      <c r="L74" s="487">
        <v>110295</v>
      </c>
      <c r="M74" s="487">
        <v>96313</v>
      </c>
      <c r="N74" s="488">
        <v>98561.05053041417</v>
      </c>
      <c r="O74" s="489">
        <v>3362.2778151277935</v>
      </c>
      <c r="P74" s="490">
        <v>2630.9770340391697</v>
      </c>
      <c r="Q74" s="475">
        <v>8198</v>
      </c>
      <c r="R74" s="476">
        <v>5745</v>
      </c>
      <c r="S74" s="476">
        <v>4428</v>
      </c>
      <c r="T74" s="491">
        <v>9859.7901267176076</v>
      </c>
      <c r="U74" s="475">
        <v>6205</v>
      </c>
      <c r="V74" s="476">
        <v>4290</v>
      </c>
      <c r="W74" s="476">
        <v>3381</v>
      </c>
      <c r="X74" s="492">
        <v>6920.0458827899565</v>
      </c>
      <c r="Y74" s="483">
        <v>125539</v>
      </c>
      <c r="Z74" s="476">
        <v>123840</v>
      </c>
      <c r="AA74" s="476">
        <v>110562</v>
      </c>
      <c r="AB74" s="491">
        <v>104905.45776116727</v>
      </c>
      <c r="AC74" s="475">
        <v>114032</v>
      </c>
      <c r="AD74" s="476">
        <v>106005</v>
      </c>
      <c r="AE74" s="484">
        <v>92932</v>
      </c>
      <c r="AF74" s="492">
        <v>89009.514905859251</v>
      </c>
      <c r="AH74"/>
      <c r="AL74"/>
    </row>
    <row r="75" spans="1:38" ht="30" x14ac:dyDescent="0.2">
      <c r="A75" s="615"/>
      <c r="B75" s="329" t="s">
        <v>57</v>
      </c>
      <c r="C75" s="499" t="s">
        <v>63</v>
      </c>
      <c r="D75" s="500" t="s">
        <v>63</v>
      </c>
      <c r="E75" s="476">
        <v>27535</v>
      </c>
      <c r="F75" s="484">
        <v>34652</v>
      </c>
      <c r="G75" s="485">
        <v>39965</v>
      </c>
      <c r="H75" s="233">
        <v>52275.824060027539</v>
      </c>
      <c r="I75" s="241" t="s">
        <v>63</v>
      </c>
      <c r="J75" s="501" t="s">
        <v>63</v>
      </c>
      <c r="K75" s="487">
        <v>22483</v>
      </c>
      <c r="L75" s="487">
        <v>27263</v>
      </c>
      <c r="M75" s="487">
        <v>31586</v>
      </c>
      <c r="N75" s="488">
        <v>39764.925128371513</v>
      </c>
      <c r="O75" s="489">
        <v>2761.2446810496217</v>
      </c>
      <c r="P75" s="490">
        <v>1766.2924574716076</v>
      </c>
      <c r="Q75" s="475">
        <v>1491</v>
      </c>
      <c r="R75" s="476">
        <v>1902</v>
      </c>
      <c r="S75" s="476">
        <v>2038</v>
      </c>
      <c r="T75" s="491">
        <v>6089.6298055336683</v>
      </c>
      <c r="U75" s="475">
        <v>1065</v>
      </c>
      <c r="V75" s="476">
        <v>1418</v>
      </c>
      <c r="W75" s="476">
        <v>1538</v>
      </c>
      <c r="X75" s="492">
        <v>3980.5282832369521</v>
      </c>
      <c r="Y75" s="483">
        <v>26044</v>
      </c>
      <c r="Z75" s="476">
        <v>32750</v>
      </c>
      <c r="AA75" s="476">
        <v>37927</v>
      </c>
      <c r="AB75" s="491">
        <v>43424.599810404034</v>
      </c>
      <c r="AC75" s="475">
        <v>21418</v>
      </c>
      <c r="AD75" s="476">
        <v>25845</v>
      </c>
      <c r="AE75" s="484">
        <v>30048</v>
      </c>
      <c r="AF75" s="492">
        <v>34017.641436603029</v>
      </c>
      <c r="AH75"/>
      <c r="AL75"/>
    </row>
    <row r="76" spans="1:38" ht="30" x14ac:dyDescent="0.2">
      <c r="A76" s="615"/>
      <c r="B76" s="336" t="s">
        <v>58</v>
      </c>
      <c r="C76" s="499" t="s">
        <v>63</v>
      </c>
      <c r="D76" s="500" t="s">
        <v>63</v>
      </c>
      <c r="E76" s="476">
        <v>93542</v>
      </c>
      <c r="F76" s="484">
        <v>95389</v>
      </c>
      <c r="G76" s="485">
        <v>75723</v>
      </c>
      <c r="H76" s="233" t="s">
        <v>62</v>
      </c>
      <c r="I76" s="241" t="s">
        <v>63</v>
      </c>
      <c r="J76" s="501" t="s">
        <v>63</v>
      </c>
      <c r="K76" s="487">
        <v>83657</v>
      </c>
      <c r="L76" s="487">
        <v>79317</v>
      </c>
      <c r="M76" s="487">
        <v>61943</v>
      </c>
      <c r="N76" s="488" t="s">
        <v>62</v>
      </c>
      <c r="O76" s="489" t="s">
        <v>62</v>
      </c>
      <c r="P76" s="490" t="s">
        <v>62</v>
      </c>
      <c r="Q76" s="475">
        <v>5498</v>
      </c>
      <c r="R76" s="476">
        <v>4368</v>
      </c>
      <c r="S76" s="476">
        <v>3032</v>
      </c>
      <c r="T76" s="491" t="s">
        <v>62</v>
      </c>
      <c r="U76" s="475">
        <v>4401</v>
      </c>
      <c r="V76" s="476">
        <v>3382</v>
      </c>
      <c r="W76" s="476">
        <v>2377</v>
      </c>
      <c r="X76" s="492" t="s">
        <v>62</v>
      </c>
      <c r="Y76" s="483">
        <v>88044</v>
      </c>
      <c r="Z76" s="476">
        <v>91021</v>
      </c>
      <c r="AA76" s="476">
        <v>72691</v>
      </c>
      <c r="AB76" s="491" t="s">
        <v>62</v>
      </c>
      <c r="AC76" s="475">
        <v>79256</v>
      </c>
      <c r="AD76" s="476">
        <v>75936</v>
      </c>
      <c r="AE76" s="484">
        <v>59566</v>
      </c>
      <c r="AF76" s="492" t="s">
        <v>62</v>
      </c>
      <c r="AH76"/>
      <c r="AL76"/>
    </row>
    <row r="77" spans="1:38" ht="30.75" thickBot="1" x14ac:dyDescent="0.25">
      <c r="A77" s="616"/>
      <c r="B77" s="502" t="s">
        <v>59</v>
      </c>
      <c r="C77" s="503" t="s">
        <v>63</v>
      </c>
      <c r="D77" s="504" t="s">
        <v>63</v>
      </c>
      <c r="E77" s="505">
        <v>67755</v>
      </c>
      <c r="F77" s="506">
        <v>68848</v>
      </c>
      <c r="G77" s="507">
        <v>79232</v>
      </c>
      <c r="H77" s="508" t="s">
        <v>62</v>
      </c>
      <c r="I77" s="509" t="s">
        <v>63</v>
      </c>
      <c r="J77" s="510" t="s">
        <v>63</v>
      </c>
      <c r="K77" s="511">
        <v>59064</v>
      </c>
      <c r="L77" s="511">
        <v>58241</v>
      </c>
      <c r="M77" s="511">
        <v>65956</v>
      </c>
      <c r="N77" s="512" t="s">
        <v>62</v>
      </c>
      <c r="O77" s="513" t="s">
        <v>62</v>
      </c>
      <c r="P77" s="514" t="s">
        <v>62</v>
      </c>
      <c r="Q77" s="515">
        <v>4191</v>
      </c>
      <c r="R77" s="505">
        <v>3279</v>
      </c>
      <c r="S77" s="505">
        <v>3434</v>
      </c>
      <c r="T77" s="516" t="s">
        <v>62</v>
      </c>
      <c r="U77" s="515">
        <v>2869</v>
      </c>
      <c r="V77" s="505">
        <v>2326</v>
      </c>
      <c r="W77" s="505">
        <v>2542</v>
      </c>
      <c r="X77" s="517" t="s">
        <v>62</v>
      </c>
      <c r="Y77" s="518">
        <v>63564</v>
      </c>
      <c r="Z77" s="505">
        <v>65569</v>
      </c>
      <c r="AA77" s="505">
        <v>75798</v>
      </c>
      <c r="AB77" s="516" t="s">
        <v>62</v>
      </c>
      <c r="AC77" s="515">
        <v>56194</v>
      </c>
      <c r="AD77" s="505">
        <v>55915</v>
      </c>
      <c r="AE77" s="506">
        <v>63414</v>
      </c>
      <c r="AF77" s="517" t="s">
        <v>62</v>
      </c>
      <c r="AH77"/>
      <c r="AL77"/>
    </row>
    <row r="79" spans="1:38" ht="15.75" x14ac:dyDescent="0.2">
      <c r="A79" s="139" t="s">
        <v>276</v>
      </c>
    </row>
    <row r="80" spans="1:38" ht="15.75" x14ac:dyDescent="0.25">
      <c r="A80" s="349" t="s">
        <v>277</v>
      </c>
    </row>
    <row r="81" spans="1:1" ht="15.75" x14ac:dyDescent="0.25">
      <c r="A81" s="350" t="s">
        <v>65</v>
      </c>
    </row>
  </sheetData>
  <sheetProtection selectLockedCells="1" selectUnlockedCells="1"/>
  <mergeCells count="16">
    <mergeCell ref="Q3:X3"/>
    <mergeCell ref="Y3:AF3"/>
    <mergeCell ref="A42:A53"/>
    <mergeCell ref="A54:A65"/>
    <mergeCell ref="AC4:AF4"/>
    <mergeCell ref="Q4:T4"/>
    <mergeCell ref="U4:X4"/>
    <mergeCell ref="Y4:AB4"/>
    <mergeCell ref="A66:A77"/>
    <mergeCell ref="A6:A17"/>
    <mergeCell ref="A18:A29"/>
    <mergeCell ref="A30:A41"/>
    <mergeCell ref="O3:P3"/>
    <mergeCell ref="C4:H4"/>
    <mergeCell ref="I4:N4"/>
    <mergeCell ref="C3:N3"/>
  </mergeCells>
  <pageMargins left="0.23622047244094491" right="0.23622047244094491" top="0.74803149606299213" bottom="0.66" header="0.31496062992125984" footer="0.31496062992125984"/>
  <pageSetup paperSize="8" scale="61" fitToWidth="3" fitToHeight="2" orientation="landscape" r:id="rId1"/>
  <headerFooter alignWithMargins="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
  <sheetViews>
    <sheetView zoomScale="96" zoomScaleNormal="96" workbookViewId="0">
      <pane xSplit="1" ySplit="5" topLeftCell="B6" activePane="bottomRight" state="frozen"/>
      <selection pane="topRight" activeCell="B1" sqref="B1"/>
      <selection pane="bottomLeft" activeCell="A8" sqref="A8"/>
      <selection pane="bottomRight"/>
    </sheetView>
  </sheetViews>
  <sheetFormatPr baseColWidth="10" defaultColWidth="11.5703125" defaultRowHeight="15" x14ac:dyDescent="0.25"/>
  <cols>
    <col min="1" max="1" width="29.140625" style="10" customWidth="1"/>
    <col min="2" max="3" width="8.85546875" style="10" bestFit="1" customWidth="1"/>
    <col min="4" max="4" width="9" style="10" customWidth="1"/>
    <col min="5" max="6" width="7.42578125" style="10" bestFit="1" customWidth="1"/>
    <col min="7" max="7" width="7.5703125" style="12" bestFit="1" customWidth="1"/>
    <col min="8" max="8" width="9.5703125" style="10" customWidth="1"/>
    <col min="9" max="9" width="9.42578125" style="10" customWidth="1"/>
    <col min="10" max="10" width="8.85546875" style="160" bestFit="1" customWidth="1"/>
    <col min="11" max="11" width="9" style="10" customWidth="1"/>
    <col min="12" max="12" width="7.7109375" style="10" bestFit="1" customWidth="1"/>
    <col min="13" max="13" width="8.140625" style="12" customWidth="1"/>
    <col min="14" max="14" width="9.5703125" style="10" customWidth="1"/>
    <col min="15" max="18" width="7.42578125" style="10" bestFit="1" customWidth="1"/>
    <col min="19" max="19" width="7.5703125" style="12" bestFit="1" customWidth="1"/>
    <col min="20" max="23" width="7.42578125" style="10" bestFit="1" customWidth="1"/>
    <col min="24" max="24" width="6.42578125" style="10" bestFit="1" customWidth="1"/>
    <col min="25" max="25" width="6.5703125" style="12" bestFit="1" customWidth="1"/>
    <col min="26" max="26" width="8.85546875" style="10" customWidth="1"/>
    <col min="27" max="30" width="7.42578125" style="10" bestFit="1" customWidth="1"/>
    <col min="31" max="31" width="6.5703125" style="12" bestFit="1" customWidth="1"/>
    <col min="32" max="34" width="6.42578125" style="10" bestFit="1" customWidth="1"/>
    <col min="35" max="35" width="7.140625" style="12" bestFit="1" customWidth="1"/>
    <col min="36" max="38" width="6.42578125" style="10" bestFit="1" customWidth="1"/>
    <col min="39" max="39" width="6.5703125" style="12" bestFit="1" customWidth="1"/>
    <col min="40" max="44" width="7.42578125" style="10" bestFit="1" customWidth="1"/>
    <col min="45" max="45" width="7.5703125" style="12" bestFit="1" customWidth="1"/>
    <col min="46" max="47" width="7.42578125" style="10" bestFit="1" customWidth="1"/>
    <col min="48" max="50" width="6.42578125" style="10" bestFit="1" customWidth="1"/>
    <col min="51" max="51" width="6.5703125" style="12" bestFit="1" customWidth="1"/>
    <col min="52" max="56" width="6.42578125" style="10" bestFit="1" customWidth="1"/>
    <col min="57" max="57" width="6.5703125" style="12" bestFit="1" customWidth="1"/>
    <col min="58" max="62" width="7.42578125" style="10" bestFit="1" customWidth="1"/>
    <col min="63" max="63" width="6.5703125" style="12" bestFit="1" customWidth="1"/>
    <col min="64" max="67" width="5.42578125" style="10" bestFit="1" customWidth="1"/>
    <col min="68" max="68" width="6.42578125" style="10" bestFit="1" customWidth="1"/>
    <col min="69" max="69" width="7" style="12" customWidth="1"/>
    <col min="70" max="70" width="9" style="10" customWidth="1"/>
    <col min="71" max="74" width="7.42578125" style="10" bestFit="1" customWidth="1"/>
    <col min="75" max="75" width="7.5703125" style="12" bestFit="1" customWidth="1"/>
    <col min="76" max="78" width="7.42578125" style="10" bestFit="1" customWidth="1"/>
    <col min="79" max="79" width="7.5703125" style="12" bestFit="1" customWidth="1"/>
    <col min="80" max="80" width="9" style="10" customWidth="1"/>
    <col min="81" max="81" width="7.42578125" style="10" bestFit="1" customWidth="1"/>
    <col min="82" max="82" width="9.140625" style="10" customWidth="1"/>
    <col min="83" max="83" width="9.42578125" style="12" customWidth="1"/>
    <col min="84" max="86" width="7.42578125" style="10" bestFit="1" customWidth="1"/>
    <col min="87" max="87" width="7.5703125" style="12" bestFit="1" customWidth="1"/>
    <col min="88" max="89" width="7.42578125" style="10" bestFit="1" customWidth="1"/>
    <col min="90" max="90" width="6.42578125" style="10" bestFit="1" customWidth="1"/>
    <col min="91" max="91" width="6.5703125" style="12" bestFit="1" customWidth="1"/>
    <col min="92" max="94" width="7.42578125" style="10" bestFit="1" customWidth="1"/>
    <col min="95" max="95" width="9.5703125" style="12" customWidth="1"/>
    <col min="96" max="98" width="6.42578125" style="10" bestFit="1" customWidth="1"/>
    <col min="99" max="99" width="7.140625" style="12" bestFit="1" customWidth="1"/>
    <col min="100" max="102" width="6.42578125" style="10" bestFit="1" customWidth="1"/>
    <col min="103" max="103" width="6.5703125" style="12" bestFit="1" customWidth="1"/>
    <col min="104" max="106" width="7.42578125" style="10" bestFit="1" customWidth="1"/>
    <col min="107" max="107" width="9.28515625" style="12" customWidth="1"/>
    <col min="108" max="110" width="6.42578125" style="10" bestFit="1" customWidth="1"/>
    <col min="111" max="111" width="6.5703125" style="12" bestFit="1" customWidth="1"/>
    <col min="112" max="114" width="6.42578125" style="10" bestFit="1" customWidth="1"/>
    <col min="115" max="115" width="6.5703125" style="12" bestFit="1" customWidth="1"/>
    <col min="116" max="118" width="7.42578125" style="10" bestFit="1" customWidth="1"/>
    <col min="119" max="119" width="6.5703125" style="12" bestFit="1" customWidth="1"/>
    <col min="120" max="121" width="5.42578125" style="10" bestFit="1" customWidth="1"/>
    <col min="122" max="122" width="6.42578125" style="10" bestFit="1" customWidth="1"/>
    <col min="123" max="123" width="7.42578125" style="12" customWidth="1"/>
    <col min="124" max="124" width="7.42578125" style="10" bestFit="1" customWidth="1"/>
    <col min="125" max="125" width="7.5703125" style="10" customWidth="1"/>
    <col min="126" max="126" width="7.42578125" style="10" bestFit="1" customWidth="1"/>
    <col min="127" max="127" width="8.85546875" style="12" customWidth="1"/>
    <col min="128" max="16384" width="11.5703125" style="10"/>
  </cols>
  <sheetData>
    <row r="1" spans="1:127" ht="18.75" x14ac:dyDescent="0.3">
      <c r="A1" s="307" t="s">
        <v>301</v>
      </c>
      <c r="J1" s="10"/>
    </row>
    <row r="2" spans="1:127" ht="15.75" thickBot="1" x14ac:dyDescent="0.3">
      <c r="J2" s="10"/>
    </row>
    <row r="3" spans="1:127" s="136" customFormat="1" ht="19.5" thickBot="1" x14ac:dyDescent="0.35">
      <c r="A3" s="279"/>
      <c r="B3" s="570" t="s">
        <v>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624" t="s">
        <v>2</v>
      </c>
      <c r="BY3" s="604"/>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5"/>
    </row>
    <row r="4" spans="1:127" s="138" customFormat="1" ht="62.25" customHeight="1" thickBot="1" x14ac:dyDescent="0.25">
      <c r="A4" s="280"/>
      <c r="B4" s="628" t="s">
        <v>42</v>
      </c>
      <c r="C4" s="629"/>
      <c r="D4" s="629"/>
      <c r="E4" s="629"/>
      <c r="F4" s="629"/>
      <c r="G4" s="630"/>
      <c r="H4" s="564" t="s">
        <v>314</v>
      </c>
      <c r="I4" s="565"/>
      <c r="J4" s="565"/>
      <c r="K4" s="565"/>
      <c r="L4" s="565"/>
      <c r="M4" s="565"/>
      <c r="N4" s="564" t="s">
        <v>302</v>
      </c>
      <c r="O4" s="565"/>
      <c r="P4" s="565"/>
      <c r="Q4" s="565"/>
      <c r="R4" s="565"/>
      <c r="S4" s="566"/>
      <c r="T4" s="564" t="s">
        <v>303</v>
      </c>
      <c r="U4" s="565"/>
      <c r="V4" s="565"/>
      <c r="W4" s="565"/>
      <c r="X4" s="565"/>
      <c r="Y4" s="565"/>
      <c r="Z4" s="564" t="s">
        <v>304</v>
      </c>
      <c r="AA4" s="565"/>
      <c r="AB4" s="565"/>
      <c r="AC4" s="565"/>
      <c r="AD4" s="565"/>
      <c r="AE4" s="566"/>
      <c r="AF4" s="564" t="s">
        <v>305</v>
      </c>
      <c r="AG4" s="565"/>
      <c r="AH4" s="565"/>
      <c r="AI4" s="565"/>
      <c r="AJ4" s="590" t="s">
        <v>72</v>
      </c>
      <c r="AK4" s="591"/>
      <c r="AL4" s="591"/>
      <c r="AM4" s="592"/>
      <c r="AN4" s="565" t="s">
        <v>306</v>
      </c>
      <c r="AO4" s="565"/>
      <c r="AP4" s="565"/>
      <c r="AQ4" s="565"/>
      <c r="AR4" s="565"/>
      <c r="AS4" s="565"/>
      <c r="AT4" s="590" t="s">
        <v>73</v>
      </c>
      <c r="AU4" s="591"/>
      <c r="AV4" s="591"/>
      <c r="AW4" s="591"/>
      <c r="AX4" s="591"/>
      <c r="AY4" s="592"/>
      <c r="AZ4" s="564" t="s">
        <v>307</v>
      </c>
      <c r="BA4" s="565"/>
      <c r="BB4" s="565"/>
      <c r="BC4" s="565"/>
      <c r="BD4" s="565"/>
      <c r="BE4" s="566"/>
      <c r="BF4" s="565" t="s">
        <v>74</v>
      </c>
      <c r="BG4" s="565"/>
      <c r="BH4" s="565"/>
      <c r="BI4" s="565"/>
      <c r="BJ4" s="565"/>
      <c r="BK4" s="565"/>
      <c r="BL4" s="564" t="s">
        <v>308</v>
      </c>
      <c r="BM4" s="565"/>
      <c r="BN4" s="565"/>
      <c r="BO4" s="565"/>
      <c r="BP4" s="565"/>
      <c r="BQ4" s="566"/>
      <c r="BR4" s="564" t="s">
        <v>75</v>
      </c>
      <c r="BS4" s="565"/>
      <c r="BT4" s="565"/>
      <c r="BU4" s="565"/>
      <c r="BV4" s="565"/>
      <c r="BW4" s="565"/>
      <c r="BX4" s="628" t="s">
        <v>42</v>
      </c>
      <c r="BY4" s="629"/>
      <c r="BZ4" s="629"/>
      <c r="CA4" s="629"/>
      <c r="CB4" s="564" t="s">
        <v>309</v>
      </c>
      <c r="CC4" s="565"/>
      <c r="CD4" s="565"/>
      <c r="CE4" s="566"/>
      <c r="CF4" s="565" t="s">
        <v>310</v>
      </c>
      <c r="CG4" s="565"/>
      <c r="CH4" s="565"/>
      <c r="CI4" s="565"/>
      <c r="CJ4" s="564" t="s">
        <v>303</v>
      </c>
      <c r="CK4" s="565"/>
      <c r="CL4" s="565"/>
      <c r="CM4" s="566"/>
      <c r="CN4" s="565" t="s">
        <v>304</v>
      </c>
      <c r="CO4" s="565"/>
      <c r="CP4" s="565"/>
      <c r="CQ4" s="565"/>
      <c r="CR4" s="564" t="s">
        <v>305</v>
      </c>
      <c r="CS4" s="565"/>
      <c r="CT4" s="565"/>
      <c r="CU4" s="566"/>
      <c r="CV4" s="565" t="s">
        <v>76</v>
      </c>
      <c r="CW4" s="565"/>
      <c r="CX4" s="565"/>
      <c r="CY4" s="565"/>
      <c r="CZ4" s="564" t="s">
        <v>306</v>
      </c>
      <c r="DA4" s="565"/>
      <c r="DB4" s="565"/>
      <c r="DC4" s="566"/>
      <c r="DD4" s="565" t="s">
        <v>77</v>
      </c>
      <c r="DE4" s="565"/>
      <c r="DF4" s="565"/>
      <c r="DG4" s="565"/>
      <c r="DH4" s="564" t="s">
        <v>307</v>
      </c>
      <c r="DI4" s="565"/>
      <c r="DJ4" s="565"/>
      <c r="DK4" s="566"/>
      <c r="DL4" s="565" t="s">
        <v>78</v>
      </c>
      <c r="DM4" s="565"/>
      <c r="DN4" s="565"/>
      <c r="DO4" s="565"/>
      <c r="DP4" s="564" t="s">
        <v>308</v>
      </c>
      <c r="DQ4" s="565"/>
      <c r="DR4" s="565"/>
      <c r="DS4" s="566"/>
      <c r="DT4" s="625" t="s">
        <v>79</v>
      </c>
      <c r="DU4" s="626"/>
      <c r="DV4" s="626"/>
      <c r="DW4" s="627"/>
    </row>
    <row r="5" spans="1:127" s="84" customFormat="1" ht="15.75" x14ac:dyDescent="0.25">
      <c r="A5" s="301" t="s">
        <v>6</v>
      </c>
      <c r="B5" s="175">
        <v>1970</v>
      </c>
      <c r="C5" s="176">
        <v>1979</v>
      </c>
      <c r="D5" s="176">
        <v>1988</v>
      </c>
      <c r="E5" s="176">
        <v>2000</v>
      </c>
      <c r="F5" s="176">
        <v>2010</v>
      </c>
      <c r="G5" s="177">
        <v>2020</v>
      </c>
      <c r="H5" s="178">
        <v>1970</v>
      </c>
      <c r="I5" s="176">
        <v>1979</v>
      </c>
      <c r="J5" s="176">
        <v>1988</v>
      </c>
      <c r="K5" s="176">
        <v>2000</v>
      </c>
      <c r="L5" s="176">
        <v>2010</v>
      </c>
      <c r="M5" s="179">
        <v>2020</v>
      </c>
      <c r="N5" s="175">
        <v>1970</v>
      </c>
      <c r="O5" s="176">
        <v>1979</v>
      </c>
      <c r="P5" s="176">
        <v>1988</v>
      </c>
      <c r="Q5" s="176">
        <v>2000</v>
      </c>
      <c r="R5" s="176">
        <v>2010</v>
      </c>
      <c r="S5" s="177">
        <v>2020</v>
      </c>
      <c r="T5" s="178">
        <v>1970</v>
      </c>
      <c r="U5" s="176">
        <v>1979</v>
      </c>
      <c r="V5" s="176">
        <v>1988</v>
      </c>
      <c r="W5" s="176">
        <v>2000</v>
      </c>
      <c r="X5" s="176">
        <v>2010</v>
      </c>
      <c r="Y5" s="179">
        <v>2020</v>
      </c>
      <c r="Z5" s="175">
        <v>1970</v>
      </c>
      <c r="AA5" s="176">
        <v>1979</v>
      </c>
      <c r="AB5" s="176">
        <v>1988</v>
      </c>
      <c r="AC5" s="176">
        <v>2000</v>
      </c>
      <c r="AD5" s="176">
        <v>2010</v>
      </c>
      <c r="AE5" s="177">
        <v>2020</v>
      </c>
      <c r="AF5" s="178">
        <v>1988</v>
      </c>
      <c r="AG5" s="176">
        <v>2000</v>
      </c>
      <c r="AH5" s="176">
        <v>2010</v>
      </c>
      <c r="AI5" s="179">
        <v>2020</v>
      </c>
      <c r="AJ5" s="175">
        <v>1988</v>
      </c>
      <c r="AK5" s="176">
        <v>2000</v>
      </c>
      <c r="AL5" s="176">
        <v>2010</v>
      </c>
      <c r="AM5" s="177">
        <v>2020</v>
      </c>
      <c r="AN5" s="178">
        <v>1970</v>
      </c>
      <c r="AO5" s="176">
        <v>1979</v>
      </c>
      <c r="AP5" s="176">
        <v>1988</v>
      </c>
      <c r="AQ5" s="176">
        <v>2000</v>
      </c>
      <c r="AR5" s="176">
        <v>2010</v>
      </c>
      <c r="AS5" s="179">
        <v>2020</v>
      </c>
      <c r="AT5" s="175">
        <v>1970</v>
      </c>
      <c r="AU5" s="176">
        <v>1979</v>
      </c>
      <c r="AV5" s="176">
        <v>1988</v>
      </c>
      <c r="AW5" s="176">
        <v>2000</v>
      </c>
      <c r="AX5" s="176">
        <v>2010</v>
      </c>
      <c r="AY5" s="177">
        <v>2020</v>
      </c>
      <c r="AZ5" s="175">
        <v>1970</v>
      </c>
      <c r="BA5" s="176">
        <v>1979</v>
      </c>
      <c r="BB5" s="176">
        <v>1988</v>
      </c>
      <c r="BC5" s="176">
        <v>2000</v>
      </c>
      <c r="BD5" s="176">
        <v>2010</v>
      </c>
      <c r="BE5" s="177">
        <v>2020</v>
      </c>
      <c r="BF5" s="178">
        <v>1970</v>
      </c>
      <c r="BG5" s="176">
        <v>1979</v>
      </c>
      <c r="BH5" s="176">
        <v>1988</v>
      </c>
      <c r="BI5" s="176">
        <v>2000</v>
      </c>
      <c r="BJ5" s="176">
        <v>2010</v>
      </c>
      <c r="BK5" s="179">
        <v>2020</v>
      </c>
      <c r="BL5" s="175">
        <v>1970</v>
      </c>
      <c r="BM5" s="176">
        <v>1979</v>
      </c>
      <c r="BN5" s="176">
        <v>1988</v>
      </c>
      <c r="BO5" s="176">
        <v>2000</v>
      </c>
      <c r="BP5" s="176">
        <v>2010</v>
      </c>
      <c r="BQ5" s="177">
        <v>2020</v>
      </c>
      <c r="BR5" s="178">
        <v>1970</v>
      </c>
      <c r="BS5" s="176">
        <v>1979</v>
      </c>
      <c r="BT5" s="176">
        <v>1988</v>
      </c>
      <c r="BU5" s="176">
        <v>2000</v>
      </c>
      <c r="BV5" s="176">
        <v>2010</v>
      </c>
      <c r="BW5" s="179">
        <v>2020</v>
      </c>
      <c r="BX5" s="302">
        <v>1988</v>
      </c>
      <c r="BY5" s="176">
        <v>2000</v>
      </c>
      <c r="BZ5" s="176">
        <v>2010</v>
      </c>
      <c r="CA5" s="179">
        <v>2020</v>
      </c>
      <c r="CB5" s="175">
        <v>1988</v>
      </c>
      <c r="CC5" s="176">
        <v>2000</v>
      </c>
      <c r="CD5" s="176">
        <v>2010</v>
      </c>
      <c r="CE5" s="177">
        <v>2020</v>
      </c>
      <c r="CF5" s="178">
        <v>1988</v>
      </c>
      <c r="CG5" s="176">
        <v>2000</v>
      </c>
      <c r="CH5" s="176">
        <v>2010</v>
      </c>
      <c r="CI5" s="179">
        <v>2020</v>
      </c>
      <c r="CJ5" s="175">
        <v>1988</v>
      </c>
      <c r="CK5" s="176">
        <v>2000</v>
      </c>
      <c r="CL5" s="176">
        <v>2010</v>
      </c>
      <c r="CM5" s="177">
        <v>2020</v>
      </c>
      <c r="CN5" s="178">
        <v>1988</v>
      </c>
      <c r="CO5" s="176">
        <v>2000</v>
      </c>
      <c r="CP5" s="176">
        <v>2010</v>
      </c>
      <c r="CQ5" s="179">
        <v>2020</v>
      </c>
      <c r="CR5" s="175">
        <v>1988</v>
      </c>
      <c r="CS5" s="176">
        <v>2000</v>
      </c>
      <c r="CT5" s="176">
        <v>2010</v>
      </c>
      <c r="CU5" s="177">
        <v>2020</v>
      </c>
      <c r="CV5" s="178">
        <v>1988</v>
      </c>
      <c r="CW5" s="176">
        <v>2000</v>
      </c>
      <c r="CX5" s="176">
        <v>2010</v>
      </c>
      <c r="CY5" s="179">
        <v>2020</v>
      </c>
      <c r="CZ5" s="175">
        <v>1988</v>
      </c>
      <c r="DA5" s="176">
        <v>2000</v>
      </c>
      <c r="DB5" s="176">
        <v>2010</v>
      </c>
      <c r="DC5" s="177">
        <v>2020</v>
      </c>
      <c r="DD5" s="178">
        <v>1988</v>
      </c>
      <c r="DE5" s="176">
        <v>2000</v>
      </c>
      <c r="DF5" s="176">
        <v>2010</v>
      </c>
      <c r="DG5" s="179">
        <v>2020</v>
      </c>
      <c r="DH5" s="175">
        <v>1988</v>
      </c>
      <c r="DI5" s="176">
        <v>2000</v>
      </c>
      <c r="DJ5" s="176">
        <v>2010</v>
      </c>
      <c r="DK5" s="177">
        <v>2020</v>
      </c>
      <c r="DL5" s="178">
        <v>1988</v>
      </c>
      <c r="DM5" s="176">
        <v>2000</v>
      </c>
      <c r="DN5" s="176">
        <v>2010</v>
      </c>
      <c r="DO5" s="179">
        <v>2020</v>
      </c>
      <c r="DP5" s="175">
        <v>1988</v>
      </c>
      <c r="DQ5" s="176">
        <v>2000</v>
      </c>
      <c r="DR5" s="176">
        <v>2010</v>
      </c>
      <c r="DS5" s="177">
        <v>2020</v>
      </c>
      <c r="DT5" s="178">
        <v>1988</v>
      </c>
      <c r="DU5" s="176">
        <v>2000</v>
      </c>
      <c r="DV5" s="297">
        <v>2010</v>
      </c>
      <c r="DW5" s="177">
        <v>2020</v>
      </c>
    </row>
    <row r="6" spans="1:127" x14ac:dyDescent="0.25">
      <c r="A6" s="274" t="s">
        <v>15</v>
      </c>
      <c r="B6" s="101">
        <v>150921</v>
      </c>
      <c r="C6" s="102">
        <v>118561</v>
      </c>
      <c r="D6" s="102">
        <v>92545</v>
      </c>
      <c r="E6" s="102">
        <v>51219</v>
      </c>
      <c r="F6" s="102">
        <v>34447</v>
      </c>
      <c r="G6" s="103">
        <v>26347</v>
      </c>
      <c r="H6" s="104">
        <v>224260</v>
      </c>
      <c r="I6" s="102">
        <v>175224</v>
      </c>
      <c r="J6" s="102">
        <v>132054</v>
      </c>
      <c r="K6" s="102">
        <v>75894</v>
      </c>
      <c r="L6" s="277">
        <v>58183</v>
      </c>
      <c r="M6" s="105">
        <v>53000.933048253966</v>
      </c>
      <c r="N6" s="101">
        <v>115916</v>
      </c>
      <c r="O6" s="102">
        <v>91512</v>
      </c>
      <c r="P6" s="102">
        <v>76267</v>
      </c>
      <c r="Q6" s="102">
        <v>47776</v>
      </c>
      <c r="R6" s="102">
        <v>38531</v>
      </c>
      <c r="S6" s="103">
        <v>31377</v>
      </c>
      <c r="T6" s="104">
        <v>91359</v>
      </c>
      <c r="U6" s="102">
        <v>70984</v>
      </c>
      <c r="V6" s="102">
        <v>45491</v>
      </c>
      <c r="W6" s="102">
        <v>15003</v>
      </c>
      <c r="X6" s="102">
        <v>5103</v>
      </c>
      <c r="Y6" s="105">
        <v>4293</v>
      </c>
      <c r="Z6" s="101">
        <v>131437</v>
      </c>
      <c r="AA6" s="102">
        <v>91778</v>
      </c>
      <c r="AB6" s="102">
        <v>59477</v>
      </c>
      <c r="AC6" s="102">
        <v>22966</v>
      </c>
      <c r="AD6" s="102">
        <v>8992</v>
      </c>
      <c r="AE6" s="275">
        <v>4830.58</v>
      </c>
      <c r="AF6" s="104">
        <v>648</v>
      </c>
      <c r="AG6" s="102">
        <v>1683</v>
      </c>
      <c r="AH6" s="102">
        <v>1769</v>
      </c>
      <c r="AI6" s="215">
        <v>3846.7432736657147</v>
      </c>
      <c r="AJ6" s="101">
        <v>747</v>
      </c>
      <c r="AK6" s="102">
        <v>2007</v>
      </c>
      <c r="AL6" s="102">
        <v>2176</v>
      </c>
      <c r="AM6" s="275">
        <v>2552</v>
      </c>
      <c r="AN6" s="104">
        <v>12384</v>
      </c>
      <c r="AO6" s="102">
        <v>9346</v>
      </c>
      <c r="AP6" s="102">
        <v>6190</v>
      </c>
      <c r="AQ6" s="102">
        <v>8630</v>
      </c>
      <c r="AR6" s="102">
        <v>9524</v>
      </c>
      <c r="AS6" s="105">
        <v>10943.625</v>
      </c>
      <c r="AT6" s="101">
        <v>12930</v>
      </c>
      <c r="AU6" s="102">
        <v>6929</v>
      </c>
      <c r="AV6" s="102">
        <v>3467</v>
      </c>
      <c r="AW6" s="102">
        <v>4786</v>
      </c>
      <c r="AX6" s="102">
        <v>5231</v>
      </c>
      <c r="AY6" s="103">
        <v>5546</v>
      </c>
      <c r="AZ6" s="101">
        <v>4032</v>
      </c>
      <c r="BA6" s="102">
        <v>2121</v>
      </c>
      <c r="BB6" s="102">
        <v>3267</v>
      </c>
      <c r="BC6" s="102">
        <v>3381</v>
      </c>
      <c r="BD6" s="102">
        <v>3968</v>
      </c>
      <c r="BE6" s="103">
        <v>4750.0539682539684</v>
      </c>
      <c r="BF6" s="104">
        <v>23425</v>
      </c>
      <c r="BG6" s="102">
        <v>16815</v>
      </c>
      <c r="BH6" s="102">
        <v>15225</v>
      </c>
      <c r="BI6" s="102">
        <v>9187</v>
      </c>
      <c r="BJ6" s="102">
        <v>9620</v>
      </c>
      <c r="BK6" s="105">
        <v>7181</v>
      </c>
      <c r="BL6" s="101">
        <v>569</v>
      </c>
      <c r="BM6" s="102">
        <v>1262</v>
      </c>
      <c r="BN6" s="102">
        <v>833</v>
      </c>
      <c r="BO6" s="102">
        <v>1104</v>
      </c>
      <c r="BP6" s="102">
        <v>1058</v>
      </c>
      <c r="BQ6" s="103">
        <v>1637.2540799999999</v>
      </c>
      <c r="BR6" s="104">
        <v>142251</v>
      </c>
      <c r="BS6" s="102">
        <v>101670</v>
      </c>
      <c r="BT6" s="102">
        <v>75572</v>
      </c>
      <c r="BU6" s="102">
        <v>40210</v>
      </c>
      <c r="BV6" s="102">
        <v>27318</v>
      </c>
      <c r="BW6" s="105">
        <v>21024</v>
      </c>
      <c r="BX6" s="276">
        <v>56121</v>
      </c>
      <c r="BY6" s="102">
        <v>34846</v>
      </c>
      <c r="BZ6" s="102">
        <v>25913</v>
      </c>
      <c r="CA6" s="105">
        <v>16927</v>
      </c>
      <c r="CB6" s="101">
        <v>107682</v>
      </c>
      <c r="CC6" s="102">
        <v>68554</v>
      </c>
      <c r="CD6" s="102">
        <v>53522</v>
      </c>
      <c r="CE6" s="103">
        <v>43919.66487873016</v>
      </c>
      <c r="CF6" s="104">
        <v>59241</v>
      </c>
      <c r="CG6" s="102">
        <v>42584</v>
      </c>
      <c r="CH6" s="102">
        <v>35156</v>
      </c>
      <c r="CI6" s="105">
        <v>24812.875</v>
      </c>
      <c r="CJ6" s="101">
        <v>39100</v>
      </c>
      <c r="CK6" s="102">
        <v>13718</v>
      </c>
      <c r="CL6" s="102">
        <v>4549</v>
      </c>
      <c r="CM6" s="275">
        <v>3441.75</v>
      </c>
      <c r="CN6" s="104">
        <v>44901</v>
      </c>
      <c r="CO6" s="102">
        <v>18334</v>
      </c>
      <c r="CP6" s="102">
        <v>7093</v>
      </c>
      <c r="CQ6" s="105">
        <v>3772</v>
      </c>
      <c r="CR6" s="101">
        <v>544</v>
      </c>
      <c r="CS6" s="102">
        <v>1596</v>
      </c>
      <c r="CT6" s="102">
        <v>1683</v>
      </c>
      <c r="CU6" s="103">
        <v>3138.125</v>
      </c>
      <c r="CV6" s="104">
        <v>561</v>
      </c>
      <c r="CW6" s="102">
        <v>1891</v>
      </c>
      <c r="CX6" s="102">
        <v>2067</v>
      </c>
      <c r="CY6" s="105">
        <v>2234.7260000000001</v>
      </c>
      <c r="CZ6" s="101">
        <v>5615</v>
      </c>
      <c r="DA6" s="102">
        <v>7968</v>
      </c>
      <c r="DB6" s="102">
        <v>9010</v>
      </c>
      <c r="DC6" s="103">
        <v>9975.75</v>
      </c>
      <c r="DD6" s="104">
        <v>3103</v>
      </c>
      <c r="DE6" s="102">
        <v>4572</v>
      </c>
      <c r="DF6" s="102">
        <v>5056</v>
      </c>
      <c r="DG6" s="105">
        <v>5037.24</v>
      </c>
      <c r="DH6" s="101">
        <v>3046</v>
      </c>
      <c r="DI6" s="102">
        <v>3260</v>
      </c>
      <c r="DJ6" s="102">
        <v>3804</v>
      </c>
      <c r="DK6" s="103">
        <v>4314.6546031746029</v>
      </c>
      <c r="DL6" s="104">
        <v>13319</v>
      </c>
      <c r="DM6" s="102">
        <v>8708</v>
      </c>
      <c r="DN6" s="102">
        <v>8743</v>
      </c>
      <c r="DO6" s="105">
        <v>6116</v>
      </c>
      <c r="DP6" s="101">
        <v>678</v>
      </c>
      <c r="DQ6" s="102">
        <v>1023</v>
      </c>
      <c r="DR6" s="102">
        <v>1004</v>
      </c>
      <c r="DS6" s="103">
        <v>1374.6352755555556</v>
      </c>
      <c r="DT6" s="104">
        <v>51068</v>
      </c>
      <c r="DU6" s="102">
        <v>31867</v>
      </c>
      <c r="DV6" s="106">
        <v>22955</v>
      </c>
      <c r="DW6" s="103">
        <v>15013</v>
      </c>
    </row>
    <row r="7" spans="1:127" x14ac:dyDescent="0.25">
      <c r="A7" s="273" t="s">
        <v>16</v>
      </c>
      <c r="B7" s="101">
        <v>39998</v>
      </c>
      <c r="C7" s="102">
        <v>30677</v>
      </c>
      <c r="D7" s="102">
        <v>23605</v>
      </c>
      <c r="E7" s="102">
        <v>13400</v>
      </c>
      <c r="F7" s="102">
        <v>9472</v>
      </c>
      <c r="G7" s="103">
        <v>7316</v>
      </c>
      <c r="H7" s="104">
        <v>57929</v>
      </c>
      <c r="I7" s="102">
        <v>46326</v>
      </c>
      <c r="J7" s="102">
        <v>34756</v>
      </c>
      <c r="K7" s="102">
        <v>20741</v>
      </c>
      <c r="L7" s="102">
        <v>16227</v>
      </c>
      <c r="M7" s="105">
        <v>14215.176330158731</v>
      </c>
      <c r="N7" s="101">
        <v>30301</v>
      </c>
      <c r="O7" s="102">
        <v>23992</v>
      </c>
      <c r="P7" s="102">
        <v>19799</v>
      </c>
      <c r="Q7" s="102">
        <v>12928</v>
      </c>
      <c r="R7" s="102">
        <v>10584</v>
      </c>
      <c r="S7" s="103">
        <v>8636.375</v>
      </c>
      <c r="T7" s="104">
        <v>23538</v>
      </c>
      <c r="U7" s="102">
        <v>18859</v>
      </c>
      <c r="V7" s="102">
        <v>11745</v>
      </c>
      <c r="W7" s="102">
        <v>3799</v>
      </c>
      <c r="X7" s="102">
        <v>1380</v>
      </c>
      <c r="Y7" s="105">
        <v>1082.375</v>
      </c>
      <c r="Z7" s="101">
        <v>34540</v>
      </c>
      <c r="AA7" s="102">
        <v>23527</v>
      </c>
      <c r="AB7" s="102">
        <v>15167</v>
      </c>
      <c r="AC7" s="102">
        <v>5474</v>
      </c>
      <c r="AD7" s="102">
        <v>2424</v>
      </c>
      <c r="AE7" s="275">
        <v>1612.28</v>
      </c>
      <c r="AF7" s="104">
        <v>157</v>
      </c>
      <c r="AG7" s="102">
        <v>300</v>
      </c>
      <c r="AH7" s="102">
        <v>341</v>
      </c>
      <c r="AI7" s="215">
        <v>889.87449327664626</v>
      </c>
      <c r="AJ7" s="101">
        <v>182</v>
      </c>
      <c r="AK7" s="102">
        <v>372</v>
      </c>
      <c r="AL7" s="102">
        <v>452</v>
      </c>
      <c r="AM7" s="275">
        <v>682</v>
      </c>
      <c r="AN7" s="104">
        <v>3245</v>
      </c>
      <c r="AO7" s="102">
        <v>2680</v>
      </c>
      <c r="AP7" s="102">
        <v>2113</v>
      </c>
      <c r="AQ7" s="102">
        <v>2782</v>
      </c>
      <c r="AR7" s="102">
        <v>2911</v>
      </c>
      <c r="AS7" s="105">
        <v>3009</v>
      </c>
      <c r="AT7" s="101">
        <v>4116</v>
      </c>
      <c r="AU7" s="102">
        <v>2302</v>
      </c>
      <c r="AV7" s="102">
        <v>1181</v>
      </c>
      <c r="AW7" s="102">
        <v>1539</v>
      </c>
      <c r="AX7" s="102">
        <v>1605</v>
      </c>
      <c r="AY7" s="103">
        <v>1588</v>
      </c>
      <c r="AZ7" s="101">
        <v>694</v>
      </c>
      <c r="BA7" s="102">
        <v>469</v>
      </c>
      <c r="BB7" s="102">
        <v>890</v>
      </c>
      <c r="BC7" s="102">
        <v>929</v>
      </c>
      <c r="BD7" s="102">
        <v>1041</v>
      </c>
      <c r="BE7" s="103">
        <v>1053.9276190476189</v>
      </c>
      <c r="BF7" s="104">
        <v>4273</v>
      </c>
      <c r="BG7" s="102">
        <v>5120</v>
      </c>
      <c r="BH7" s="102">
        <v>4319</v>
      </c>
      <c r="BI7" s="102">
        <v>2517</v>
      </c>
      <c r="BJ7" s="102">
        <v>2706</v>
      </c>
      <c r="BK7" s="105">
        <v>1952</v>
      </c>
      <c r="BL7" s="101">
        <v>151</v>
      </c>
      <c r="BM7" s="102">
        <v>326</v>
      </c>
      <c r="BN7" s="102">
        <v>207</v>
      </c>
      <c r="BO7" s="102">
        <v>304</v>
      </c>
      <c r="BP7" s="102">
        <v>311</v>
      </c>
      <c r="BQ7" s="103">
        <v>433.49871111111111</v>
      </c>
      <c r="BR7" s="104">
        <v>37860</v>
      </c>
      <c r="BS7" s="102">
        <v>27748</v>
      </c>
      <c r="BT7" s="102">
        <v>19468</v>
      </c>
      <c r="BU7" s="102">
        <v>10556</v>
      </c>
      <c r="BV7" s="102">
        <v>7541</v>
      </c>
      <c r="BW7" s="105">
        <v>5899</v>
      </c>
      <c r="BX7" s="276">
        <v>14724</v>
      </c>
      <c r="BY7" s="102">
        <v>9546</v>
      </c>
      <c r="BZ7" s="102">
        <v>7379</v>
      </c>
      <c r="CA7" s="105">
        <v>4871</v>
      </c>
      <c r="CB7" s="101">
        <v>28874</v>
      </c>
      <c r="CC7" s="102">
        <v>18888</v>
      </c>
      <c r="CD7" s="102">
        <v>14963</v>
      </c>
      <c r="CE7" s="103">
        <v>11860.931203174603</v>
      </c>
      <c r="CF7" s="104">
        <v>15675</v>
      </c>
      <c r="CG7" s="102">
        <v>11730</v>
      </c>
      <c r="CH7" s="102">
        <v>9749</v>
      </c>
      <c r="CI7" s="105">
        <v>6969.5</v>
      </c>
      <c r="CJ7" s="101">
        <v>10265</v>
      </c>
      <c r="CK7" s="102">
        <v>3544</v>
      </c>
      <c r="CL7" s="102">
        <v>1254</v>
      </c>
      <c r="CM7" s="275">
        <v>899.75</v>
      </c>
      <c r="CN7" s="104">
        <v>11624</v>
      </c>
      <c r="CO7" s="102">
        <v>4497</v>
      </c>
      <c r="CP7" s="102">
        <v>2018</v>
      </c>
      <c r="CQ7" s="105">
        <v>1220.6510000000001</v>
      </c>
      <c r="CR7" s="101">
        <v>135</v>
      </c>
      <c r="CS7" s="102">
        <v>283</v>
      </c>
      <c r="CT7" s="102">
        <v>321</v>
      </c>
      <c r="CU7" s="103">
        <v>753.5</v>
      </c>
      <c r="CV7" s="104">
        <v>145</v>
      </c>
      <c r="CW7" s="102">
        <v>348</v>
      </c>
      <c r="CX7" s="102">
        <v>427</v>
      </c>
      <c r="CY7" s="105">
        <v>633.69100000000003</v>
      </c>
      <c r="CZ7" s="101">
        <v>1929</v>
      </c>
      <c r="DA7" s="102">
        <v>2445</v>
      </c>
      <c r="DB7" s="102">
        <v>2661</v>
      </c>
      <c r="DC7" s="103">
        <v>2703.75</v>
      </c>
      <c r="DD7" s="104">
        <v>1078</v>
      </c>
      <c r="DE7" s="102">
        <v>1483</v>
      </c>
      <c r="DF7" s="102">
        <v>1558</v>
      </c>
      <c r="DG7" s="105">
        <v>1514.271</v>
      </c>
      <c r="DH7" s="101">
        <v>837</v>
      </c>
      <c r="DI7" s="102">
        <v>889</v>
      </c>
      <c r="DJ7" s="102">
        <v>1002</v>
      </c>
      <c r="DK7" s="103">
        <v>929.20571428571429</v>
      </c>
      <c r="DL7" s="104">
        <v>3862</v>
      </c>
      <c r="DM7" s="102">
        <v>2428</v>
      </c>
      <c r="DN7" s="102">
        <v>2525</v>
      </c>
      <c r="DO7" s="105">
        <v>1676</v>
      </c>
      <c r="DP7" s="101">
        <v>169</v>
      </c>
      <c r="DQ7" s="102">
        <v>279</v>
      </c>
      <c r="DR7" s="102">
        <v>297</v>
      </c>
      <c r="DS7" s="103">
        <v>358.72548888888889</v>
      </c>
      <c r="DT7" s="104">
        <v>13220</v>
      </c>
      <c r="DU7" s="102">
        <v>8639</v>
      </c>
      <c r="DV7" s="106">
        <v>6498</v>
      </c>
      <c r="DW7" s="103">
        <v>4289</v>
      </c>
    </row>
    <row r="8" spans="1:127" x14ac:dyDescent="0.25">
      <c r="A8" s="274" t="s">
        <v>18</v>
      </c>
      <c r="B8" s="101">
        <v>37503</v>
      </c>
      <c r="C8" s="102">
        <v>28666</v>
      </c>
      <c r="D8" s="102">
        <v>21027</v>
      </c>
      <c r="E8" s="102">
        <v>11283</v>
      </c>
      <c r="F8" s="102">
        <v>7789</v>
      </c>
      <c r="G8" s="103">
        <v>6267</v>
      </c>
      <c r="H8" s="104">
        <v>62623</v>
      </c>
      <c r="I8" s="102">
        <v>47420</v>
      </c>
      <c r="J8" s="102">
        <v>34366</v>
      </c>
      <c r="K8" s="102">
        <v>20328</v>
      </c>
      <c r="L8" s="102">
        <v>16161</v>
      </c>
      <c r="M8" s="105">
        <v>15976.01836761905</v>
      </c>
      <c r="N8" s="101">
        <v>30393</v>
      </c>
      <c r="O8" s="102">
        <v>23316</v>
      </c>
      <c r="P8" s="102">
        <v>19323</v>
      </c>
      <c r="Q8" s="102">
        <v>11390</v>
      </c>
      <c r="R8" s="102">
        <v>9112</v>
      </c>
      <c r="S8" s="103">
        <v>7352.125</v>
      </c>
      <c r="T8" s="104">
        <v>26673</v>
      </c>
      <c r="U8" s="102">
        <v>20312</v>
      </c>
      <c r="V8" s="102">
        <v>11878</v>
      </c>
      <c r="W8" s="102">
        <v>4023</v>
      </c>
      <c r="X8" s="102">
        <v>1390</v>
      </c>
      <c r="Y8" s="105">
        <v>1520.875</v>
      </c>
      <c r="Z8" s="101">
        <v>33154</v>
      </c>
      <c r="AA8" s="102">
        <v>22698</v>
      </c>
      <c r="AB8" s="102">
        <v>14304</v>
      </c>
      <c r="AC8" s="102">
        <v>6190</v>
      </c>
      <c r="AD8" s="102">
        <v>2173</v>
      </c>
      <c r="AE8" s="275">
        <v>1464.08</v>
      </c>
      <c r="AF8" s="104">
        <v>206</v>
      </c>
      <c r="AG8" s="102">
        <v>802</v>
      </c>
      <c r="AH8" s="102">
        <v>767</v>
      </c>
      <c r="AI8" s="215">
        <v>1280.0276999642388</v>
      </c>
      <c r="AJ8" s="101">
        <v>207</v>
      </c>
      <c r="AK8" s="102">
        <v>930</v>
      </c>
      <c r="AL8" s="102">
        <v>899</v>
      </c>
      <c r="AM8" s="275">
        <v>1045</v>
      </c>
      <c r="AN8" s="104">
        <v>3385</v>
      </c>
      <c r="AO8" s="102">
        <v>2641</v>
      </c>
      <c r="AP8" s="102">
        <v>1731</v>
      </c>
      <c r="AQ8" s="102">
        <v>3253</v>
      </c>
      <c r="AR8" s="102">
        <v>3717</v>
      </c>
      <c r="AS8" s="105">
        <v>4330.625</v>
      </c>
      <c r="AT8" s="101">
        <v>3224</v>
      </c>
      <c r="AU8" s="102">
        <v>1799</v>
      </c>
      <c r="AV8" s="102">
        <v>961</v>
      </c>
      <c r="AW8" s="102">
        <v>1663</v>
      </c>
      <c r="AX8" s="102">
        <v>1801</v>
      </c>
      <c r="AY8" s="103">
        <v>1720</v>
      </c>
      <c r="AZ8" s="101">
        <v>2032</v>
      </c>
      <c r="BA8" s="102">
        <v>763</v>
      </c>
      <c r="BB8" s="102">
        <v>1222</v>
      </c>
      <c r="BC8" s="102">
        <v>1387</v>
      </c>
      <c r="BD8" s="102">
        <v>1699</v>
      </c>
      <c r="BE8" s="103">
        <v>2318.0990476190482</v>
      </c>
      <c r="BF8" s="104">
        <v>12260</v>
      </c>
      <c r="BG8" s="102">
        <v>5766</v>
      </c>
      <c r="BH8" s="102">
        <v>5018</v>
      </c>
      <c r="BI8" s="102">
        <v>2985</v>
      </c>
      <c r="BJ8" s="102">
        <v>2576</v>
      </c>
      <c r="BK8" s="105">
        <v>2124</v>
      </c>
      <c r="BL8" s="101">
        <v>140</v>
      </c>
      <c r="BM8" s="102">
        <v>388</v>
      </c>
      <c r="BN8" s="102">
        <v>211</v>
      </c>
      <c r="BO8" s="102">
        <v>276</v>
      </c>
      <c r="BP8" s="102">
        <v>243</v>
      </c>
      <c r="BQ8" s="103">
        <v>454.29432000000003</v>
      </c>
      <c r="BR8" s="104">
        <v>35088</v>
      </c>
      <c r="BS8" s="102">
        <v>24648</v>
      </c>
      <c r="BT8" s="102">
        <v>17598</v>
      </c>
      <c r="BU8" s="102">
        <v>9021</v>
      </c>
      <c r="BV8" s="102">
        <v>6148</v>
      </c>
      <c r="BW8" s="105">
        <v>4851</v>
      </c>
      <c r="BX8" s="276">
        <v>13791</v>
      </c>
      <c r="BY8" s="102">
        <v>8386</v>
      </c>
      <c r="BZ8" s="102">
        <v>6240</v>
      </c>
      <c r="CA8" s="105">
        <v>4139</v>
      </c>
      <c r="CB8" s="101">
        <v>28320</v>
      </c>
      <c r="CC8" s="102">
        <v>18720</v>
      </c>
      <c r="CD8" s="102">
        <v>15143</v>
      </c>
      <c r="CE8" s="103">
        <v>13759.141791111111</v>
      </c>
      <c r="CF8" s="104">
        <v>15220</v>
      </c>
      <c r="CG8" s="102">
        <v>10300</v>
      </c>
      <c r="CH8" s="102">
        <v>8353</v>
      </c>
      <c r="CI8" s="105">
        <v>5791.5</v>
      </c>
      <c r="CJ8" s="101">
        <v>10154</v>
      </c>
      <c r="CK8" s="102">
        <v>3666</v>
      </c>
      <c r="CL8" s="102">
        <v>1252</v>
      </c>
      <c r="CM8" s="275">
        <v>1263.375</v>
      </c>
      <c r="CN8" s="104">
        <v>11040</v>
      </c>
      <c r="CO8" s="102">
        <v>5091</v>
      </c>
      <c r="CP8" s="102">
        <v>1805</v>
      </c>
      <c r="CQ8" s="105">
        <v>1239.1120000000001</v>
      </c>
      <c r="CR8" s="101">
        <v>191</v>
      </c>
      <c r="CS8" s="102">
        <v>780</v>
      </c>
      <c r="CT8" s="102">
        <v>736</v>
      </c>
      <c r="CU8" s="103">
        <v>1108.875</v>
      </c>
      <c r="CV8" s="104">
        <v>187</v>
      </c>
      <c r="CW8" s="102">
        <v>904</v>
      </c>
      <c r="CX8" s="102">
        <v>867</v>
      </c>
      <c r="CY8" s="105">
        <v>846.79899999999998</v>
      </c>
      <c r="CZ8" s="101">
        <v>1633</v>
      </c>
      <c r="DA8" s="102">
        <v>3150</v>
      </c>
      <c r="DB8" s="102">
        <v>3655</v>
      </c>
      <c r="DC8" s="103">
        <v>4120.5</v>
      </c>
      <c r="DD8" s="104">
        <v>893</v>
      </c>
      <c r="DE8" s="102">
        <v>1621</v>
      </c>
      <c r="DF8" s="102">
        <v>1756</v>
      </c>
      <c r="DG8" s="105">
        <v>1624.0730000000001</v>
      </c>
      <c r="DH8" s="101">
        <v>1140</v>
      </c>
      <c r="DI8" s="102">
        <v>1346</v>
      </c>
      <c r="DJ8" s="102">
        <v>1652</v>
      </c>
      <c r="DK8" s="103">
        <v>2212.8711111111111</v>
      </c>
      <c r="DL8" s="104">
        <v>4228</v>
      </c>
      <c r="DM8" s="102">
        <v>2806</v>
      </c>
      <c r="DN8" s="102">
        <v>2391</v>
      </c>
      <c r="DO8" s="105">
        <v>1840</v>
      </c>
      <c r="DP8" s="101">
        <v>173</v>
      </c>
      <c r="DQ8" s="102">
        <v>258</v>
      </c>
      <c r="DR8" s="102">
        <v>232</v>
      </c>
      <c r="DS8" s="103">
        <v>370.89567999999997</v>
      </c>
      <c r="DT8" s="104">
        <v>12312</v>
      </c>
      <c r="DU8" s="102">
        <v>7598</v>
      </c>
      <c r="DV8" s="106">
        <v>5374</v>
      </c>
      <c r="DW8" s="103">
        <v>3601</v>
      </c>
    </row>
    <row r="9" spans="1:127" x14ac:dyDescent="0.25">
      <c r="A9" s="273" t="s">
        <v>19</v>
      </c>
      <c r="B9" s="101">
        <v>40382</v>
      </c>
      <c r="C9" s="102">
        <v>33155</v>
      </c>
      <c r="D9" s="102">
        <v>27022</v>
      </c>
      <c r="E9" s="102">
        <v>14757</v>
      </c>
      <c r="F9" s="102">
        <v>9630</v>
      </c>
      <c r="G9" s="103">
        <v>7001</v>
      </c>
      <c r="H9" s="104">
        <v>56709</v>
      </c>
      <c r="I9" s="102">
        <v>43518</v>
      </c>
      <c r="J9" s="102">
        <v>33731</v>
      </c>
      <c r="K9" s="102">
        <v>19874</v>
      </c>
      <c r="L9" s="102">
        <v>14641</v>
      </c>
      <c r="M9" s="105">
        <v>12994.461716825397</v>
      </c>
      <c r="N9" s="101">
        <v>29885</v>
      </c>
      <c r="O9" s="102">
        <v>23978</v>
      </c>
      <c r="P9" s="102">
        <v>20272</v>
      </c>
      <c r="Q9" s="102">
        <v>13286</v>
      </c>
      <c r="R9" s="102">
        <v>10723</v>
      </c>
      <c r="S9" s="103">
        <v>8720.5</v>
      </c>
      <c r="T9" s="104">
        <v>22106</v>
      </c>
      <c r="U9" s="102">
        <v>16245</v>
      </c>
      <c r="V9" s="102">
        <v>11285</v>
      </c>
      <c r="W9" s="102">
        <v>4123</v>
      </c>
      <c r="X9" s="102">
        <v>1274</v>
      </c>
      <c r="Y9" s="105">
        <v>941.125</v>
      </c>
      <c r="Z9" s="101">
        <v>34523</v>
      </c>
      <c r="AA9" s="102">
        <v>25289</v>
      </c>
      <c r="AB9" s="102">
        <v>16459</v>
      </c>
      <c r="AC9" s="102">
        <v>6604</v>
      </c>
      <c r="AD9" s="102">
        <v>2503</v>
      </c>
      <c r="AE9" s="275">
        <v>983.99</v>
      </c>
      <c r="AF9" s="104">
        <v>153</v>
      </c>
      <c r="AG9" s="102">
        <v>305</v>
      </c>
      <c r="AH9" s="102">
        <v>252</v>
      </c>
      <c r="AI9" s="215">
        <v>899.0720882440329</v>
      </c>
      <c r="AJ9" s="101">
        <v>206</v>
      </c>
      <c r="AK9" s="102">
        <v>376</v>
      </c>
      <c r="AL9" s="102">
        <v>322</v>
      </c>
      <c r="AM9" s="275">
        <v>406</v>
      </c>
      <c r="AN9" s="104">
        <v>3789</v>
      </c>
      <c r="AO9" s="102">
        <v>2495</v>
      </c>
      <c r="AP9" s="102">
        <v>1337</v>
      </c>
      <c r="AQ9" s="102">
        <v>1578</v>
      </c>
      <c r="AR9" s="102">
        <v>1706</v>
      </c>
      <c r="AS9" s="105">
        <v>2057.875</v>
      </c>
      <c r="AT9" s="101">
        <v>3683</v>
      </c>
      <c r="AU9" s="102">
        <v>1839</v>
      </c>
      <c r="AV9" s="102">
        <v>785</v>
      </c>
      <c r="AW9" s="102">
        <v>938</v>
      </c>
      <c r="AX9" s="102">
        <v>1000</v>
      </c>
      <c r="AY9" s="103">
        <v>1268</v>
      </c>
      <c r="AZ9" s="101">
        <v>778</v>
      </c>
      <c r="BA9" s="102">
        <v>522</v>
      </c>
      <c r="BB9" s="102">
        <v>617</v>
      </c>
      <c r="BC9" s="102">
        <v>673</v>
      </c>
      <c r="BD9" s="102">
        <v>716</v>
      </c>
      <c r="BE9" s="103">
        <v>910.92761904761903</v>
      </c>
      <c r="BF9" s="104">
        <v>4396</v>
      </c>
      <c r="BG9" s="102">
        <v>3430</v>
      </c>
      <c r="BH9" s="102">
        <v>2383</v>
      </c>
      <c r="BI9" s="102">
        <v>1977</v>
      </c>
      <c r="BJ9" s="102">
        <v>2420</v>
      </c>
      <c r="BK9" s="105">
        <v>1667</v>
      </c>
      <c r="BL9" s="101">
        <v>152</v>
      </c>
      <c r="BM9" s="102">
        <v>278</v>
      </c>
      <c r="BN9" s="102">
        <v>218</v>
      </c>
      <c r="BO9" s="102">
        <v>214</v>
      </c>
      <c r="BP9" s="102">
        <v>222</v>
      </c>
      <c r="BQ9" s="103">
        <v>364.03409777777779</v>
      </c>
      <c r="BR9" s="104">
        <v>37940</v>
      </c>
      <c r="BS9" s="102">
        <v>27836</v>
      </c>
      <c r="BT9" s="102">
        <v>21587</v>
      </c>
      <c r="BU9" s="102">
        <v>11741</v>
      </c>
      <c r="BV9" s="102">
        <v>7727</v>
      </c>
      <c r="BW9" s="105">
        <v>5700</v>
      </c>
      <c r="BX9" s="276">
        <v>14989</v>
      </c>
      <c r="BY9" s="102">
        <v>9249</v>
      </c>
      <c r="BZ9" s="102">
        <v>6670</v>
      </c>
      <c r="CA9" s="105">
        <v>4323</v>
      </c>
      <c r="CB9" s="101">
        <v>27282</v>
      </c>
      <c r="CC9" s="102">
        <v>17710</v>
      </c>
      <c r="CD9" s="102">
        <v>13304</v>
      </c>
      <c r="CE9" s="103">
        <v>10619.777050158729</v>
      </c>
      <c r="CF9" s="104">
        <v>15551</v>
      </c>
      <c r="CG9" s="102">
        <v>11683</v>
      </c>
      <c r="CH9" s="102">
        <v>9692</v>
      </c>
      <c r="CI9" s="105">
        <v>6947.5</v>
      </c>
      <c r="CJ9" s="101">
        <v>9770</v>
      </c>
      <c r="CK9" s="102">
        <v>3705</v>
      </c>
      <c r="CL9" s="102">
        <v>1106</v>
      </c>
      <c r="CM9" s="275">
        <v>707.625</v>
      </c>
      <c r="CN9" s="104">
        <v>12302</v>
      </c>
      <c r="CO9" s="102">
        <v>4979</v>
      </c>
      <c r="CP9" s="102">
        <v>1780</v>
      </c>
      <c r="CQ9" s="105">
        <v>752.87699999999995</v>
      </c>
      <c r="CR9" s="101">
        <v>120</v>
      </c>
      <c r="CS9" s="102">
        <v>288</v>
      </c>
      <c r="CT9" s="102">
        <v>236</v>
      </c>
      <c r="CU9" s="103">
        <v>669.625</v>
      </c>
      <c r="CV9" s="104">
        <v>131</v>
      </c>
      <c r="CW9" s="102">
        <v>350</v>
      </c>
      <c r="CX9" s="102">
        <v>295</v>
      </c>
      <c r="CY9" s="105">
        <v>358.55</v>
      </c>
      <c r="CZ9" s="101">
        <v>1216</v>
      </c>
      <c r="DA9" s="102">
        <v>1481</v>
      </c>
      <c r="DB9" s="102">
        <v>1614</v>
      </c>
      <c r="DC9" s="103">
        <v>1847.875</v>
      </c>
      <c r="DD9" s="104">
        <v>678</v>
      </c>
      <c r="DE9" s="102">
        <v>868</v>
      </c>
      <c r="DF9" s="102">
        <v>952</v>
      </c>
      <c r="DG9" s="105">
        <v>1099.519</v>
      </c>
      <c r="DH9" s="101">
        <v>572</v>
      </c>
      <c r="DI9" s="102">
        <v>648</v>
      </c>
      <c r="DJ9" s="102">
        <v>688</v>
      </c>
      <c r="DK9" s="103">
        <v>803.42539682539677</v>
      </c>
      <c r="DL9" s="104">
        <v>2149</v>
      </c>
      <c r="DM9" s="102">
        <v>1838</v>
      </c>
      <c r="DN9" s="102">
        <v>2064</v>
      </c>
      <c r="DO9" s="105">
        <v>1423</v>
      </c>
      <c r="DP9" s="101">
        <v>173</v>
      </c>
      <c r="DQ9" s="102">
        <v>193</v>
      </c>
      <c r="DR9" s="102">
        <v>206</v>
      </c>
      <c r="DS9" s="103">
        <v>313.35165333333339</v>
      </c>
      <c r="DT9" s="104">
        <v>14128</v>
      </c>
      <c r="DU9" s="102">
        <v>8638</v>
      </c>
      <c r="DV9" s="106">
        <v>6131</v>
      </c>
      <c r="DW9" s="103">
        <v>3964</v>
      </c>
    </row>
    <row r="10" spans="1:127" ht="15.75" thickBot="1" x14ac:dyDescent="0.3">
      <c r="A10" s="532" t="s">
        <v>20</v>
      </c>
      <c r="B10" s="119">
        <v>33038</v>
      </c>
      <c r="C10" s="120">
        <v>26063</v>
      </c>
      <c r="D10" s="120">
        <v>20891</v>
      </c>
      <c r="E10" s="120">
        <v>11779</v>
      </c>
      <c r="F10" s="120">
        <v>7556</v>
      </c>
      <c r="G10" s="121">
        <v>5763</v>
      </c>
      <c r="H10" s="447">
        <v>46999</v>
      </c>
      <c r="I10" s="448">
        <v>37960</v>
      </c>
      <c r="J10" s="448">
        <v>29201</v>
      </c>
      <c r="K10" s="448">
        <v>14951</v>
      </c>
      <c r="L10" s="448">
        <v>11154</v>
      </c>
      <c r="M10" s="451">
        <v>9815.2766336507939</v>
      </c>
      <c r="N10" s="447">
        <v>25337</v>
      </c>
      <c r="O10" s="448">
        <v>20227</v>
      </c>
      <c r="P10" s="448">
        <v>16873</v>
      </c>
      <c r="Q10" s="448">
        <v>10173</v>
      </c>
      <c r="R10" s="448">
        <v>8112</v>
      </c>
      <c r="S10" s="449">
        <v>6668</v>
      </c>
      <c r="T10" s="450">
        <v>19043</v>
      </c>
      <c r="U10" s="448">
        <v>15568</v>
      </c>
      <c r="V10" s="448">
        <v>10583</v>
      </c>
      <c r="W10" s="448">
        <v>3058</v>
      </c>
      <c r="X10" s="448">
        <v>1059</v>
      </c>
      <c r="Y10" s="451">
        <v>748.625</v>
      </c>
      <c r="Z10" s="447">
        <v>29220</v>
      </c>
      <c r="AA10" s="448">
        <v>20264</v>
      </c>
      <c r="AB10" s="448">
        <v>13547</v>
      </c>
      <c r="AC10" s="448">
        <v>4698</v>
      </c>
      <c r="AD10" s="448">
        <v>1892</v>
      </c>
      <c r="AE10" s="529">
        <v>770.22900000000004</v>
      </c>
      <c r="AF10" s="450">
        <v>133</v>
      </c>
      <c r="AG10" s="448">
        <v>276</v>
      </c>
      <c r="AH10" s="448">
        <v>408</v>
      </c>
      <c r="AI10" s="530">
        <v>778.68302658486709</v>
      </c>
      <c r="AJ10" s="447">
        <v>152</v>
      </c>
      <c r="AK10" s="448">
        <v>329</v>
      </c>
      <c r="AL10" s="448">
        <v>503</v>
      </c>
      <c r="AM10" s="529">
        <v>420</v>
      </c>
      <c r="AN10" s="450">
        <v>1965</v>
      </c>
      <c r="AO10" s="448">
        <v>1530</v>
      </c>
      <c r="AP10" s="448">
        <v>1008</v>
      </c>
      <c r="AQ10" s="448">
        <v>1018</v>
      </c>
      <c r="AR10" s="448">
        <v>1190</v>
      </c>
      <c r="AS10" s="451">
        <v>1546.125</v>
      </c>
      <c r="AT10" s="447">
        <v>1907</v>
      </c>
      <c r="AU10" s="448">
        <v>989</v>
      </c>
      <c r="AV10" s="448">
        <v>540</v>
      </c>
      <c r="AW10" s="448">
        <v>646</v>
      </c>
      <c r="AX10" s="448">
        <v>825</v>
      </c>
      <c r="AY10" s="449">
        <v>970</v>
      </c>
      <c r="AZ10" s="447">
        <v>529</v>
      </c>
      <c r="BA10" s="448">
        <v>366</v>
      </c>
      <c r="BB10" s="448">
        <v>538</v>
      </c>
      <c r="BC10" s="448">
        <v>393</v>
      </c>
      <c r="BD10" s="448">
        <v>512</v>
      </c>
      <c r="BE10" s="449">
        <v>467.09968253968248</v>
      </c>
      <c r="BF10" s="450">
        <v>2496</v>
      </c>
      <c r="BG10" s="448">
        <v>2499</v>
      </c>
      <c r="BH10" s="448">
        <v>3505</v>
      </c>
      <c r="BI10" s="448">
        <v>1708</v>
      </c>
      <c r="BJ10" s="448">
        <v>1918</v>
      </c>
      <c r="BK10" s="451">
        <v>1438</v>
      </c>
      <c r="BL10" s="447">
        <v>125</v>
      </c>
      <c r="BM10" s="448">
        <v>270</v>
      </c>
      <c r="BN10" s="448">
        <v>197</v>
      </c>
      <c r="BO10" s="448">
        <v>310</v>
      </c>
      <c r="BP10" s="448">
        <v>281</v>
      </c>
      <c r="BQ10" s="449">
        <v>385.42695111111112</v>
      </c>
      <c r="BR10" s="450">
        <v>31363</v>
      </c>
      <c r="BS10" s="448">
        <v>21438</v>
      </c>
      <c r="BT10" s="448">
        <v>16919</v>
      </c>
      <c r="BU10" s="448">
        <v>8892</v>
      </c>
      <c r="BV10" s="448">
        <v>5902</v>
      </c>
      <c r="BW10" s="451">
        <v>4574</v>
      </c>
      <c r="BX10" s="278">
        <v>12617</v>
      </c>
      <c r="BY10" s="448">
        <v>7665</v>
      </c>
      <c r="BZ10" s="448">
        <v>5624</v>
      </c>
      <c r="CA10" s="451">
        <v>3594</v>
      </c>
      <c r="CB10" s="447">
        <v>23207</v>
      </c>
      <c r="CC10" s="448">
        <v>13237</v>
      </c>
      <c r="CD10" s="448">
        <v>10111</v>
      </c>
      <c r="CE10" s="449">
        <v>7679.8148342857139</v>
      </c>
      <c r="CF10" s="450">
        <v>12796</v>
      </c>
      <c r="CG10" s="448">
        <v>8872</v>
      </c>
      <c r="CH10" s="448">
        <v>7363</v>
      </c>
      <c r="CI10" s="451">
        <v>5104.375</v>
      </c>
      <c r="CJ10" s="447">
        <v>8912</v>
      </c>
      <c r="CK10" s="448">
        <v>2804</v>
      </c>
      <c r="CL10" s="448">
        <v>937</v>
      </c>
      <c r="CM10" s="529">
        <v>571</v>
      </c>
      <c r="CN10" s="450">
        <v>9935</v>
      </c>
      <c r="CO10" s="448">
        <v>3767</v>
      </c>
      <c r="CP10" s="448">
        <v>1490</v>
      </c>
      <c r="CQ10" s="451">
        <v>559.71399999999994</v>
      </c>
      <c r="CR10" s="447">
        <v>98</v>
      </c>
      <c r="CS10" s="448">
        <v>245</v>
      </c>
      <c r="CT10" s="448">
        <v>391</v>
      </c>
      <c r="CU10" s="449">
        <v>606.12530000000004</v>
      </c>
      <c r="CV10" s="450">
        <v>98</v>
      </c>
      <c r="CW10" s="448">
        <v>289</v>
      </c>
      <c r="CX10" s="448">
        <v>478</v>
      </c>
      <c r="CY10" s="451">
        <v>395.68599999999998</v>
      </c>
      <c r="CZ10" s="447">
        <v>838</v>
      </c>
      <c r="DA10" s="448">
        <v>891</v>
      </c>
      <c r="DB10" s="448">
        <v>1081</v>
      </c>
      <c r="DC10" s="449">
        <v>1303.625</v>
      </c>
      <c r="DD10" s="450">
        <v>454</v>
      </c>
      <c r="DE10" s="448">
        <v>600</v>
      </c>
      <c r="DF10" s="448">
        <v>790</v>
      </c>
      <c r="DG10" s="451">
        <v>799.37699999999995</v>
      </c>
      <c r="DH10" s="447">
        <v>497</v>
      </c>
      <c r="DI10" s="448">
        <v>377</v>
      </c>
      <c r="DJ10" s="448">
        <v>462</v>
      </c>
      <c r="DK10" s="449">
        <v>369.15238095238089</v>
      </c>
      <c r="DL10" s="450">
        <v>3080</v>
      </c>
      <c r="DM10" s="448">
        <v>1636</v>
      </c>
      <c r="DN10" s="448">
        <v>1763</v>
      </c>
      <c r="DO10" s="451">
        <v>1177</v>
      </c>
      <c r="DP10" s="447">
        <v>164</v>
      </c>
      <c r="DQ10" s="448">
        <v>294</v>
      </c>
      <c r="DR10" s="448">
        <v>269</v>
      </c>
      <c r="DS10" s="449">
        <v>331.66245333333336</v>
      </c>
      <c r="DT10" s="450">
        <v>11408</v>
      </c>
      <c r="DU10" s="448">
        <v>6992</v>
      </c>
      <c r="DV10" s="452">
        <v>4952</v>
      </c>
      <c r="DW10" s="449">
        <v>3159</v>
      </c>
    </row>
    <row r="11" spans="1:127" ht="15.75" thickBot="1" x14ac:dyDescent="0.3">
      <c r="A11" s="531" t="s">
        <v>8</v>
      </c>
      <c r="B11" s="465">
        <v>1587639</v>
      </c>
      <c r="C11" s="466">
        <v>1262669</v>
      </c>
      <c r="D11" s="466">
        <v>1016755</v>
      </c>
      <c r="E11" s="466">
        <v>663807</v>
      </c>
      <c r="F11" s="466">
        <v>489977</v>
      </c>
      <c r="G11" s="470">
        <v>389779</v>
      </c>
      <c r="H11" s="519">
        <v>2373588</v>
      </c>
      <c r="I11" s="520">
        <v>1872338</v>
      </c>
      <c r="J11" s="520">
        <v>1445615</v>
      </c>
      <c r="K11" s="520">
        <v>957383</v>
      </c>
      <c r="L11" s="520">
        <v>751365</v>
      </c>
      <c r="M11" s="521">
        <v>682224.04819428571</v>
      </c>
      <c r="N11" s="522">
        <v>1136415</v>
      </c>
      <c r="O11" s="520">
        <v>927767</v>
      </c>
      <c r="P11" s="520">
        <v>797866</v>
      </c>
      <c r="Q11" s="520">
        <v>536482</v>
      </c>
      <c r="R11" s="523">
        <v>445770</v>
      </c>
      <c r="S11" s="524">
        <v>391152</v>
      </c>
      <c r="T11" s="519">
        <v>855542</v>
      </c>
      <c r="U11" s="520">
        <v>653565</v>
      </c>
      <c r="V11" s="520">
        <v>417074</v>
      </c>
      <c r="W11" s="520">
        <v>181600</v>
      </c>
      <c r="X11" s="523">
        <v>87107</v>
      </c>
      <c r="Y11" s="521">
        <v>53716.25</v>
      </c>
      <c r="Z11" s="522">
        <v>1248302</v>
      </c>
      <c r="AA11" s="520">
        <v>865045</v>
      </c>
      <c r="AB11" s="520">
        <v>609283</v>
      </c>
      <c r="AC11" s="520">
        <v>311705</v>
      </c>
      <c r="AD11" s="520">
        <v>176722</v>
      </c>
      <c r="AE11" s="525">
        <v>77853</v>
      </c>
      <c r="AF11" s="519">
        <v>15064</v>
      </c>
      <c r="AG11" s="520">
        <v>21413</v>
      </c>
      <c r="AH11" s="520">
        <v>21381</v>
      </c>
      <c r="AI11" s="526">
        <v>51562.314789519805</v>
      </c>
      <c r="AJ11" s="522">
        <v>15386</v>
      </c>
      <c r="AK11" s="520">
        <v>23196</v>
      </c>
      <c r="AL11" s="520">
        <v>24726</v>
      </c>
      <c r="AM11" s="525">
        <v>32123</v>
      </c>
      <c r="AN11" s="519">
        <v>280071</v>
      </c>
      <c r="AO11" s="520">
        <v>198404</v>
      </c>
      <c r="AP11" s="520">
        <v>142721</v>
      </c>
      <c r="AQ11" s="520">
        <v>137558</v>
      </c>
      <c r="AR11" s="523">
        <v>127899</v>
      </c>
      <c r="AS11" s="521">
        <v>138325.125</v>
      </c>
      <c r="AT11" s="522">
        <v>189823</v>
      </c>
      <c r="AU11" s="520">
        <v>115372</v>
      </c>
      <c r="AV11" s="520">
        <v>70445</v>
      </c>
      <c r="AW11" s="520">
        <v>70764</v>
      </c>
      <c r="AX11" s="520">
        <v>67040</v>
      </c>
      <c r="AY11" s="524">
        <v>64945</v>
      </c>
      <c r="AZ11" s="522">
        <v>96661</v>
      </c>
      <c r="BA11" s="520">
        <v>84732</v>
      </c>
      <c r="BB11" s="520">
        <v>81493</v>
      </c>
      <c r="BC11" s="520">
        <v>93751</v>
      </c>
      <c r="BD11" s="523">
        <v>78922</v>
      </c>
      <c r="BE11" s="524">
        <v>75646.392380952384</v>
      </c>
      <c r="BF11" s="519">
        <v>393969</v>
      </c>
      <c r="BG11" s="520">
        <v>362792</v>
      </c>
      <c r="BH11" s="520">
        <v>284374</v>
      </c>
      <c r="BI11" s="520">
        <v>176904</v>
      </c>
      <c r="BJ11" s="520">
        <v>158657</v>
      </c>
      <c r="BK11" s="521">
        <v>95540</v>
      </c>
      <c r="BL11" s="522">
        <v>4899</v>
      </c>
      <c r="BM11" s="520">
        <v>7870</v>
      </c>
      <c r="BN11" s="520">
        <v>6406</v>
      </c>
      <c r="BO11" s="520">
        <v>7992</v>
      </c>
      <c r="BP11" s="520">
        <v>11668</v>
      </c>
      <c r="BQ11" s="524">
        <v>23384.530813333331</v>
      </c>
      <c r="BR11" s="519">
        <v>1224660</v>
      </c>
      <c r="BS11" s="520">
        <v>724453</v>
      </c>
      <c r="BT11" s="520">
        <v>587039</v>
      </c>
      <c r="BU11" s="520">
        <v>367636</v>
      </c>
      <c r="BV11" s="520">
        <v>267827</v>
      </c>
      <c r="BW11" s="521">
        <v>217342</v>
      </c>
      <c r="BX11" s="527">
        <v>540298</v>
      </c>
      <c r="BY11" s="520">
        <v>386296</v>
      </c>
      <c r="BZ11" s="520">
        <v>312166</v>
      </c>
      <c r="CA11" s="521">
        <v>178387</v>
      </c>
      <c r="CB11" s="522">
        <v>1121944</v>
      </c>
      <c r="CC11" s="520">
        <v>813260</v>
      </c>
      <c r="CD11" s="520">
        <v>651285</v>
      </c>
      <c r="CE11" s="524">
        <v>494399.86947809521</v>
      </c>
      <c r="CF11" s="519">
        <v>572768</v>
      </c>
      <c r="CG11" s="520">
        <v>435059</v>
      </c>
      <c r="CH11" s="520">
        <v>373092</v>
      </c>
      <c r="CI11" s="521">
        <v>248387.75</v>
      </c>
      <c r="CJ11" s="522">
        <v>334418</v>
      </c>
      <c r="CK11" s="520">
        <v>149604</v>
      </c>
      <c r="CL11" s="520">
        <v>69295</v>
      </c>
      <c r="CM11" s="524">
        <v>35514.25</v>
      </c>
      <c r="CN11" s="519">
        <v>406423</v>
      </c>
      <c r="CO11" s="520">
        <v>212852</v>
      </c>
      <c r="CP11" s="520">
        <v>119617</v>
      </c>
      <c r="CQ11" s="521">
        <v>44608.745999999999</v>
      </c>
      <c r="CR11" s="522">
        <v>13454</v>
      </c>
      <c r="CS11" s="520">
        <v>20235</v>
      </c>
      <c r="CT11" s="520">
        <v>20407</v>
      </c>
      <c r="CU11" s="524">
        <v>47221.875</v>
      </c>
      <c r="CV11" s="519">
        <v>12703</v>
      </c>
      <c r="CW11" s="520">
        <v>21529</v>
      </c>
      <c r="CX11" s="520">
        <v>23386</v>
      </c>
      <c r="CY11" s="521">
        <v>27817.717000000001</v>
      </c>
      <c r="CZ11" s="522">
        <v>135450</v>
      </c>
      <c r="DA11" s="520">
        <v>131850</v>
      </c>
      <c r="DB11" s="520">
        <v>122980</v>
      </c>
      <c r="DC11" s="524">
        <v>123033.375</v>
      </c>
      <c r="DD11" s="519">
        <v>64558</v>
      </c>
      <c r="DE11" s="520">
        <v>67086</v>
      </c>
      <c r="DF11" s="520">
        <v>63993</v>
      </c>
      <c r="DG11" s="521">
        <v>53472.104999999996</v>
      </c>
      <c r="DH11" s="522">
        <v>74167</v>
      </c>
      <c r="DI11" s="520">
        <v>89558</v>
      </c>
      <c r="DJ11" s="520">
        <v>75107</v>
      </c>
      <c r="DK11" s="524">
        <v>68456.055238095243</v>
      </c>
      <c r="DL11" s="519">
        <v>190460</v>
      </c>
      <c r="DM11" s="520">
        <v>136826</v>
      </c>
      <c r="DN11" s="520">
        <v>128193</v>
      </c>
      <c r="DO11" s="521">
        <v>70510</v>
      </c>
      <c r="DP11" s="522">
        <v>5121</v>
      </c>
      <c r="DQ11" s="520">
        <v>7188</v>
      </c>
      <c r="DR11" s="520">
        <v>10811</v>
      </c>
      <c r="DS11" s="524">
        <v>19008.439240000003</v>
      </c>
      <c r="DT11" s="519">
        <v>386716</v>
      </c>
      <c r="DU11" s="520">
        <v>271496</v>
      </c>
      <c r="DV11" s="528">
        <v>208275</v>
      </c>
      <c r="DW11" s="524">
        <v>130669</v>
      </c>
    </row>
    <row r="12" spans="1:127" x14ac:dyDescent="0.25">
      <c r="A12" s="557"/>
      <c r="B12" s="557"/>
      <c r="C12" s="557"/>
      <c r="D12" s="557"/>
      <c r="E12" s="557"/>
      <c r="F12" s="557"/>
      <c r="G12" s="558"/>
      <c r="H12" s="557"/>
      <c r="I12" s="557"/>
      <c r="J12" s="557"/>
      <c r="K12" s="557"/>
      <c r="L12" s="557"/>
      <c r="M12" s="558"/>
      <c r="N12" s="557"/>
      <c r="O12" s="557"/>
      <c r="P12" s="557"/>
      <c r="Q12" s="557"/>
      <c r="R12" s="559"/>
      <c r="S12" s="558"/>
      <c r="T12" s="557"/>
      <c r="U12" s="557"/>
      <c r="V12" s="557"/>
      <c r="W12" s="557"/>
      <c r="X12" s="559"/>
      <c r="Y12" s="558"/>
      <c r="Z12" s="557"/>
      <c r="AA12" s="557"/>
      <c r="AB12" s="557"/>
      <c r="AC12" s="557"/>
      <c r="AD12" s="557"/>
      <c r="AE12" s="560"/>
      <c r="AF12" s="557"/>
      <c r="AG12" s="557"/>
      <c r="AH12" s="557"/>
      <c r="AI12" s="560"/>
      <c r="AJ12" s="557"/>
      <c r="AK12" s="557"/>
      <c r="AL12" s="557"/>
      <c r="AM12" s="560"/>
      <c r="AN12" s="557"/>
      <c r="AO12" s="557"/>
      <c r="AP12" s="557"/>
      <c r="AQ12" s="557"/>
      <c r="AR12" s="559"/>
      <c r="AS12" s="558"/>
      <c r="AT12" s="557"/>
      <c r="AU12" s="557"/>
      <c r="AV12" s="557"/>
      <c r="AW12" s="557"/>
      <c r="AX12" s="557"/>
      <c r="AY12" s="558"/>
      <c r="AZ12" s="557"/>
      <c r="BA12" s="557"/>
      <c r="BB12" s="557"/>
      <c r="BC12" s="557"/>
      <c r="BD12" s="559"/>
      <c r="BE12" s="558"/>
      <c r="BF12" s="557"/>
      <c r="BG12" s="557"/>
      <c r="BH12" s="557"/>
      <c r="BI12" s="557"/>
      <c r="BJ12" s="557"/>
      <c r="BK12" s="558"/>
      <c r="BL12" s="557"/>
      <c r="BM12" s="557"/>
      <c r="BN12" s="557"/>
      <c r="BO12" s="557"/>
      <c r="BP12" s="557"/>
      <c r="BQ12" s="558"/>
      <c r="BR12" s="557"/>
      <c r="BS12" s="557"/>
      <c r="BT12" s="557"/>
      <c r="BU12" s="557"/>
      <c r="BV12" s="557"/>
      <c r="BW12" s="558"/>
      <c r="BX12" s="557"/>
      <c r="BY12" s="557"/>
      <c r="BZ12" s="557"/>
      <c r="CA12" s="558"/>
      <c r="CB12" s="557"/>
      <c r="CC12" s="557"/>
      <c r="CD12" s="557"/>
      <c r="CE12" s="558"/>
      <c r="CF12" s="557"/>
      <c r="CG12" s="557"/>
      <c r="CH12" s="557"/>
      <c r="CI12" s="558"/>
      <c r="CJ12" s="557"/>
      <c r="CK12" s="557"/>
      <c r="CL12" s="557"/>
      <c r="CM12" s="558"/>
      <c r="CN12" s="557"/>
      <c r="CO12" s="557"/>
      <c r="CP12" s="557"/>
      <c r="CQ12" s="558"/>
      <c r="CR12" s="557"/>
      <c r="CS12" s="557"/>
      <c r="CT12" s="557"/>
      <c r="CU12" s="558"/>
      <c r="CV12" s="557"/>
      <c r="CW12" s="557"/>
      <c r="CX12" s="557"/>
      <c r="CY12" s="558"/>
      <c r="CZ12" s="557"/>
      <c r="DA12" s="557"/>
      <c r="DB12" s="557"/>
      <c r="DC12" s="558"/>
      <c r="DD12" s="557"/>
      <c r="DE12" s="557"/>
      <c r="DF12" s="557"/>
      <c r="DG12" s="558"/>
      <c r="DH12" s="557"/>
      <c r="DI12" s="557"/>
      <c r="DJ12" s="557"/>
      <c r="DK12" s="558"/>
      <c r="DL12" s="557"/>
      <c r="DM12" s="557"/>
      <c r="DN12" s="557"/>
      <c r="DO12" s="558"/>
      <c r="DP12" s="557"/>
      <c r="DQ12" s="557"/>
      <c r="DR12" s="557"/>
      <c r="DS12" s="558"/>
      <c r="DT12" s="557"/>
      <c r="DU12" s="557"/>
      <c r="DV12" s="557"/>
      <c r="DW12" s="558"/>
    </row>
    <row r="13" spans="1:127" x14ac:dyDescent="0.25">
      <c r="A13" s="10" t="s">
        <v>317</v>
      </c>
      <c r="J13" s="10"/>
    </row>
    <row r="14" spans="1:127" x14ac:dyDescent="0.25">
      <c r="A14" s="561" t="s">
        <v>277</v>
      </c>
    </row>
    <row r="15" spans="1:127" x14ac:dyDescent="0.25">
      <c r="A15" s="562" t="s">
        <v>65</v>
      </c>
    </row>
  </sheetData>
  <sheetProtection selectLockedCells="1" selectUnlockedCells="1"/>
  <mergeCells count="28">
    <mergeCell ref="BX3:DW3"/>
    <mergeCell ref="B3:BW3"/>
    <mergeCell ref="DT4:DW4"/>
    <mergeCell ref="CB4:CE4"/>
    <mergeCell ref="BR4:BW4"/>
    <mergeCell ref="BL4:BQ4"/>
    <mergeCell ref="BF4:BK4"/>
    <mergeCell ref="BX4:CA4"/>
    <mergeCell ref="CV4:CY4"/>
    <mergeCell ref="CR4:CU4"/>
    <mergeCell ref="CN4:CQ4"/>
    <mergeCell ref="CJ4:CM4"/>
    <mergeCell ref="CF4:CI4"/>
    <mergeCell ref="B4:G4"/>
    <mergeCell ref="H4:M4"/>
    <mergeCell ref="N4:S4"/>
    <mergeCell ref="T4:Y4"/>
    <mergeCell ref="Z4:AE4"/>
    <mergeCell ref="AF4:AI4"/>
    <mergeCell ref="AN4:AS4"/>
    <mergeCell ref="AJ4:AM4"/>
    <mergeCell ref="AT4:AY4"/>
    <mergeCell ref="AZ4:BE4"/>
    <mergeCell ref="DP4:DS4"/>
    <mergeCell ref="DL4:DO4"/>
    <mergeCell ref="DH4:DK4"/>
    <mergeCell ref="DD4:DG4"/>
    <mergeCell ref="CZ4:DC4"/>
  </mergeCells>
  <pageMargins left="0.2" right="0.23622047244094491" top="0.74803149606299213" bottom="0.74803149606299213" header="0.31496062992125984" footer="0.31496062992125984"/>
  <pageSetup paperSize="9" scale="66" fitToWidth="5" orientation="landscape" r:id="rId1"/>
  <headerFooter alignWithMargins="0">
    <oddHeader>&amp;C&amp;A</oddHeader>
    <oddFooter>&amp;CPage &amp;P</oddFooter>
  </headerFooter>
  <colBreaks count="4" manualBreakCount="4">
    <brk id="25" max="13" man="1"/>
    <brk id="51" max="13" man="1"/>
    <brk id="75" max="13" man="1"/>
    <brk id="103" max="1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selection activeCell="A34" sqref="A34:XFD52"/>
    </sheetView>
  </sheetViews>
  <sheetFormatPr baseColWidth="10" defaultColWidth="11.42578125" defaultRowHeight="15" x14ac:dyDescent="0.2"/>
  <cols>
    <col min="1" max="1" width="81.140625" style="288" customWidth="1"/>
    <col min="2" max="2" width="31.28515625" style="292" customWidth="1"/>
    <col min="3" max="3" width="41.85546875" style="292" customWidth="1"/>
    <col min="4" max="4" width="50.140625" style="292" customWidth="1"/>
    <col min="5" max="5" width="45.7109375" style="292" customWidth="1"/>
    <col min="6" max="6" width="29.85546875" style="292" customWidth="1"/>
    <col min="7" max="7" width="30" style="292" customWidth="1"/>
    <col min="8" max="8" width="29.28515625" style="292" customWidth="1"/>
    <col min="9" max="9" width="48.5703125" style="292" customWidth="1"/>
    <col min="10" max="10" width="31.140625" style="292" customWidth="1"/>
    <col min="11" max="11" width="27" style="292" customWidth="1"/>
    <col min="12" max="12" width="27.140625" style="292" customWidth="1"/>
    <col min="13" max="13" width="24" style="292" customWidth="1"/>
    <col min="14" max="16384" width="11.42578125" style="292"/>
  </cols>
  <sheetData>
    <row r="1" spans="1:13" s="6" customFormat="1" ht="15.75" x14ac:dyDescent="0.25">
      <c r="A1" s="289" t="s">
        <v>69</v>
      </c>
    </row>
    <row r="2" spans="1:13" s="6" customFormat="1" ht="15.75" x14ac:dyDescent="0.25">
      <c r="A2" s="84" t="s">
        <v>279</v>
      </c>
    </row>
    <row r="3" spans="1:13" s="6" customFormat="1" ht="15.75" x14ac:dyDescent="0.25">
      <c r="A3" s="84"/>
    </row>
    <row r="4" spans="1:13" s="6" customFormat="1" ht="15.75" x14ac:dyDescent="0.25">
      <c r="A4" s="554" t="s">
        <v>289</v>
      </c>
    </row>
    <row r="5" spans="1:13" s="6" customFormat="1" ht="15.75" x14ac:dyDescent="0.25">
      <c r="A5" s="84"/>
    </row>
    <row r="6" spans="1:13" s="6" customFormat="1" ht="15.75" x14ac:dyDescent="0.25">
      <c r="A6" s="555" t="s">
        <v>290</v>
      </c>
    </row>
    <row r="7" spans="1:13" s="6" customFormat="1" ht="15.75" x14ac:dyDescent="0.25">
      <c r="A7" s="555" t="s">
        <v>291</v>
      </c>
    </row>
    <row r="8" spans="1:13" s="6" customFormat="1" ht="16.5" customHeight="1" x14ac:dyDescent="0.25">
      <c r="A8" s="84" t="s">
        <v>292</v>
      </c>
    </row>
    <row r="10" spans="1:13" ht="15.75" x14ac:dyDescent="0.25">
      <c r="A10" s="533" t="s">
        <v>67</v>
      </c>
      <c r="B10" s="534"/>
      <c r="C10" s="534"/>
      <c r="D10" s="534"/>
      <c r="E10" s="534"/>
      <c r="F10" s="534"/>
      <c r="G10" s="534"/>
      <c r="H10" s="534"/>
      <c r="I10" s="534"/>
      <c r="J10" s="534"/>
      <c r="K10" s="534"/>
      <c r="L10" s="534"/>
      <c r="M10" s="534"/>
    </row>
    <row r="11" spans="1:13" ht="15.75" customHeight="1" x14ac:dyDescent="0.25">
      <c r="A11" s="535" t="s">
        <v>286</v>
      </c>
      <c r="B11" s="536"/>
      <c r="C11" s="536"/>
      <c r="D11" s="536"/>
      <c r="E11" s="536"/>
      <c r="F11" s="536"/>
      <c r="G11" s="536"/>
      <c r="H11" s="536"/>
      <c r="I11" s="534"/>
      <c r="J11" s="534"/>
      <c r="K11" s="534"/>
      <c r="L11" s="534"/>
      <c r="M11" s="534"/>
    </row>
    <row r="12" spans="1:13" ht="30.75" customHeight="1" x14ac:dyDescent="0.2">
      <c r="A12" s="631" t="s">
        <v>98</v>
      </c>
      <c r="B12" s="631"/>
      <c r="C12" s="631"/>
      <c r="D12" s="631"/>
      <c r="E12" s="537"/>
      <c r="F12" s="537"/>
      <c r="G12" s="537"/>
      <c r="H12" s="537"/>
      <c r="I12" s="537"/>
      <c r="J12" s="537"/>
      <c r="K12" s="537"/>
      <c r="L12" s="537"/>
      <c r="M12" s="534"/>
    </row>
    <row r="13" spans="1:13" ht="15.75" x14ac:dyDescent="0.2">
      <c r="A13" s="556"/>
      <c r="B13" s="556"/>
      <c r="C13" s="556"/>
      <c r="D13" s="556"/>
      <c r="E13" s="537"/>
      <c r="F13" s="537"/>
      <c r="G13" s="537"/>
      <c r="H13" s="537"/>
      <c r="I13" s="537"/>
      <c r="J13" s="537"/>
      <c r="K13" s="537"/>
      <c r="L13" s="537"/>
      <c r="M13" s="534"/>
    </row>
    <row r="14" spans="1:13" ht="15.75" x14ac:dyDescent="0.2">
      <c r="A14" s="631" t="s">
        <v>318</v>
      </c>
      <c r="B14" s="631"/>
      <c r="C14" s="631"/>
      <c r="D14" s="631"/>
      <c r="E14" s="537"/>
      <c r="F14" s="537"/>
      <c r="G14" s="537"/>
      <c r="H14" s="537"/>
      <c r="I14" s="537"/>
      <c r="J14" s="537"/>
      <c r="K14" s="537"/>
      <c r="L14" s="537"/>
      <c r="M14" s="534"/>
    </row>
    <row r="15" spans="1:13" ht="15.75" x14ac:dyDescent="0.25">
      <c r="A15" s="535"/>
      <c r="B15" s="538"/>
      <c r="C15" s="538"/>
      <c r="D15" s="538"/>
      <c r="E15" s="538"/>
      <c r="F15" s="538"/>
      <c r="G15" s="538"/>
      <c r="H15" s="538"/>
      <c r="I15" s="534"/>
      <c r="J15" s="534"/>
      <c r="K15" s="534"/>
      <c r="L15" s="534"/>
      <c r="M15" s="534"/>
    </row>
    <row r="16" spans="1:13" ht="15.6" customHeight="1" x14ac:dyDescent="0.2">
      <c r="A16" s="635" t="s">
        <v>287</v>
      </c>
      <c r="B16" s="635"/>
      <c r="C16" s="635"/>
      <c r="D16" s="635"/>
      <c r="E16" s="635"/>
      <c r="F16" s="635"/>
      <c r="G16" s="635"/>
      <c r="H16" s="635"/>
      <c r="I16" s="635"/>
      <c r="J16" s="534"/>
      <c r="K16" s="534"/>
      <c r="L16" s="534"/>
      <c r="M16" s="534"/>
    </row>
    <row r="17" spans="1:13" ht="15.6" customHeight="1" x14ac:dyDescent="0.2">
      <c r="A17" s="631" t="s">
        <v>68</v>
      </c>
      <c r="B17" s="631"/>
      <c r="C17" s="631"/>
      <c r="D17" s="631"/>
      <c r="E17" s="631"/>
      <c r="F17" s="539"/>
      <c r="G17" s="539"/>
      <c r="H17" s="539"/>
      <c r="I17" s="534"/>
      <c r="J17" s="534"/>
      <c r="K17" s="534"/>
      <c r="L17" s="534"/>
      <c r="M17" s="534"/>
    </row>
    <row r="18" spans="1:13" ht="15.75" x14ac:dyDescent="0.2">
      <c r="A18" s="540"/>
      <c r="B18" s="540"/>
      <c r="C18" s="540"/>
      <c r="D18" s="540"/>
      <c r="E18" s="540"/>
      <c r="F18" s="539"/>
      <c r="G18" s="539"/>
      <c r="H18" s="539"/>
      <c r="I18" s="534"/>
      <c r="J18" s="534"/>
      <c r="K18" s="534"/>
      <c r="L18" s="534"/>
      <c r="M18" s="534"/>
    </row>
    <row r="19" spans="1:13" ht="134.25" customHeight="1" x14ac:dyDescent="0.2">
      <c r="A19" s="631" t="s">
        <v>288</v>
      </c>
      <c r="B19" s="631"/>
      <c r="C19" s="631"/>
      <c r="D19" s="631"/>
      <c r="E19" s="537"/>
      <c r="F19" s="537"/>
      <c r="G19" s="537"/>
      <c r="H19" s="537"/>
      <c r="I19" s="537"/>
      <c r="J19" s="537"/>
      <c r="K19" s="537"/>
      <c r="L19" s="537"/>
      <c r="M19" s="534"/>
    </row>
    <row r="20" spans="1:13" ht="15.75" x14ac:dyDescent="0.25">
      <c r="A20" s="636" t="s">
        <v>93</v>
      </c>
      <c r="B20" s="636"/>
      <c r="C20" s="636"/>
      <c r="D20" s="541"/>
      <c r="E20" s="541"/>
      <c r="F20" s="541"/>
      <c r="G20" s="541"/>
      <c r="H20" s="541"/>
      <c r="I20" s="535"/>
      <c r="J20" s="535"/>
      <c r="K20" s="535"/>
      <c r="L20" s="535"/>
      <c r="M20" s="534"/>
    </row>
    <row r="21" spans="1:13" ht="54.75" customHeight="1" x14ac:dyDescent="0.2">
      <c r="A21" s="632" t="s">
        <v>278</v>
      </c>
      <c r="B21" s="632"/>
      <c r="C21" s="632"/>
      <c r="D21" s="632"/>
      <c r="E21" s="542"/>
      <c r="F21" s="542"/>
      <c r="G21" s="542"/>
      <c r="H21" s="542"/>
      <c r="I21" s="542"/>
      <c r="J21" s="542"/>
      <c r="K21" s="542"/>
      <c r="L21" s="542"/>
      <c r="M21" s="534"/>
    </row>
    <row r="22" spans="1:13" ht="33.75" customHeight="1" x14ac:dyDescent="0.2">
      <c r="A22" s="632" t="s">
        <v>94</v>
      </c>
      <c r="B22" s="632"/>
      <c r="C22" s="632"/>
      <c r="D22" s="632"/>
      <c r="E22" s="542"/>
      <c r="F22" s="542"/>
      <c r="G22" s="542"/>
      <c r="H22" s="542"/>
      <c r="I22" s="542"/>
      <c r="J22" s="542"/>
      <c r="K22" s="542"/>
      <c r="L22" s="542"/>
      <c r="M22" s="534"/>
    </row>
    <row r="23" spans="1:13" ht="15.75" x14ac:dyDescent="0.25">
      <c r="A23" s="543" t="s">
        <v>275</v>
      </c>
      <c r="B23" s="544"/>
      <c r="C23" s="544"/>
      <c r="D23" s="541"/>
      <c r="E23" s="541"/>
      <c r="F23" s="541"/>
      <c r="G23" s="541"/>
      <c r="H23" s="541"/>
      <c r="I23" s="535"/>
      <c r="J23" s="535"/>
      <c r="K23" s="535"/>
      <c r="L23" s="535"/>
      <c r="M23" s="534"/>
    </row>
    <row r="24" spans="1:13" ht="15.75" x14ac:dyDescent="0.25">
      <c r="A24" s="545" t="s">
        <v>89</v>
      </c>
      <c r="B24" s="541"/>
      <c r="C24" s="541"/>
      <c r="D24" s="541"/>
      <c r="E24" s="541"/>
      <c r="F24" s="541"/>
      <c r="G24" s="541"/>
      <c r="H24" s="541"/>
      <c r="I24" s="535"/>
      <c r="J24" s="535"/>
      <c r="K24" s="535"/>
      <c r="L24" s="535"/>
      <c r="M24" s="534"/>
    </row>
    <row r="25" spans="1:13" ht="15.75" x14ac:dyDescent="0.25">
      <c r="A25" s="545" t="s">
        <v>90</v>
      </c>
      <c r="B25" s="541"/>
      <c r="C25" s="541"/>
      <c r="D25" s="541"/>
      <c r="E25" s="541"/>
      <c r="F25" s="541"/>
      <c r="G25" s="541"/>
      <c r="H25" s="541"/>
      <c r="I25" s="535"/>
      <c r="J25" s="535"/>
      <c r="K25" s="535"/>
      <c r="L25" s="535"/>
      <c r="M25" s="534"/>
    </row>
    <row r="26" spans="1:13" ht="14.25" customHeight="1" x14ac:dyDescent="0.25">
      <c r="A26" s="545" t="s">
        <v>91</v>
      </c>
      <c r="B26" s="541"/>
      <c r="C26" s="541"/>
      <c r="D26" s="541"/>
      <c r="E26" s="541"/>
      <c r="F26" s="541"/>
      <c r="G26" s="541"/>
      <c r="H26" s="541"/>
      <c r="I26" s="535"/>
      <c r="J26" s="535"/>
      <c r="K26" s="535"/>
      <c r="L26" s="535"/>
      <c r="M26" s="534"/>
    </row>
    <row r="27" spans="1:13" ht="15.75" x14ac:dyDescent="0.25">
      <c r="A27" s="545" t="s">
        <v>92</v>
      </c>
      <c r="B27" s="541"/>
      <c r="C27" s="541"/>
      <c r="D27" s="541"/>
      <c r="E27" s="541"/>
      <c r="F27" s="541"/>
      <c r="G27" s="541"/>
      <c r="H27" s="541"/>
      <c r="I27" s="535"/>
      <c r="J27" s="535"/>
      <c r="K27" s="535"/>
      <c r="L27" s="535"/>
      <c r="M27" s="534"/>
    </row>
    <row r="28" spans="1:13" ht="15.75" x14ac:dyDescent="0.25">
      <c r="A28" s="545"/>
      <c r="B28" s="541"/>
      <c r="C28" s="541"/>
      <c r="D28" s="541"/>
      <c r="E28" s="541"/>
      <c r="F28" s="541"/>
      <c r="G28" s="541"/>
      <c r="H28" s="541"/>
      <c r="I28" s="535"/>
      <c r="J28" s="535"/>
      <c r="K28" s="535"/>
      <c r="L28" s="535"/>
      <c r="M28" s="534"/>
    </row>
    <row r="29" spans="1:13" ht="15.75" customHeight="1" x14ac:dyDescent="0.25">
      <c r="A29" s="632" t="s">
        <v>100</v>
      </c>
      <c r="B29" s="632"/>
      <c r="C29" s="542"/>
      <c r="D29" s="542"/>
      <c r="E29" s="542"/>
      <c r="F29" s="542"/>
      <c r="G29" s="542"/>
      <c r="H29" s="542"/>
      <c r="I29" s="542"/>
      <c r="J29" s="542"/>
      <c r="K29" s="535"/>
      <c r="L29" s="535"/>
      <c r="M29" s="534"/>
    </row>
    <row r="30" spans="1:13" ht="15.75" x14ac:dyDescent="0.2">
      <c r="A30" s="545" t="s">
        <v>101</v>
      </c>
      <c r="B30" s="534"/>
      <c r="C30" s="534"/>
      <c r="D30" s="534"/>
      <c r="E30" s="534"/>
      <c r="F30" s="534"/>
      <c r="G30" s="534"/>
      <c r="H30" s="534"/>
      <c r="I30" s="534"/>
      <c r="J30" s="534"/>
      <c r="K30" s="534"/>
      <c r="L30" s="534"/>
      <c r="M30" s="534"/>
    </row>
    <row r="31" spans="1:13" ht="15.75" customHeight="1" x14ac:dyDescent="0.2">
      <c r="A31" s="545" t="s">
        <v>102</v>
      </c>
      <c r="B31" s="534"/>
      <c r="C31" s="534"/>
      <c r="D31" s="534"/>
      <c r="E31" s="534"/>
      <c r="F31" s="534"/>
      <c r="G31" s="534"/>
      <c r="H31" s="534"/>
      <c r="I31" s="534"/>
      <c r="J31" s="534"/>
      <c r="K31" s="534"/>
      <c r="L31" s="534"/>
      <c r="M31" s="534"/>
    </row>
    <row r="32" spans="1:13" ht="15.75" x14ac:dyDescent="0.2">
      <c r="A32" s="545" t="s">
        <v>103</v>
      </c>
      <c r="B32" s="534"/>
      <c r="C32" s="534"/>
      <c r="D32" s="534"/>
      <c r="E32" s="534"/>
      <c r="F32" s="534"/>
      <c r="G32" s="534"/>
      <c r="H32" s="534"/>
      <c r="I32" s="534"/>
      <c r="J32" s="534"/>
      <c r="K32" s="534"/>
      <c r="L32" s="534"/>
      <c r="M32" s="534"/>
    </row>
    <row r="33" spans="1:13" ht="15.75" x14ac:dyDescent="0.25">
      <c r="A33" s="544"/>
      <c r="B33" s="534"/>
      <c r="C33" s="534"/>
      <c r="D33" s="534"/>
      <c r="E33" s="534"/>
      <c r="F33" s="534"/>
      <c r="G33" s="534"/>
      <c r="H33" s="534"/>
      <c r="I33" s="534"/>
      <c r="J33" s="534"/>
      <c r="K33" s="534"/>
      <c r="L33" s="534"/>
      <c r="M33" s="534"/>
    </row>
  </sheetData>
  <mergeCells count="9">
    <mergeCell ref="A12:D12"/>
    <mergeCell ref="A21:D21"/>
    <mergeCell ref="A22:D22"/>
    <mergeCell ref="A29:B29"/>
    <mergeCell ref="A16:I16"/>
    <mergeCell ref="A17:E17"/>
    <mergeCell ref="A20:C20"/>
    <mergeCell ref="A19:D19"/>
    <mergeCell ref="A14:D14"/>
  </mergeCells>
  <pageMargins left="0.37" right="0.70866141732283472" top="0.35433070866141736" bottom="0.31496062992125984"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10" workbookViewId="0">
      <selection activeCell="B2" sqref="B2"/>
    </sheetView>
  </sheetViews>
  <sheetFormatPr baseColWidth="10" defaultColWidth="11.42578125" defaultRowHeight="15.75" x14ac:dyDescent="0.25"/>
  <cols>
    <col min="1" max="1" width="8.140625" style="84" customWidth="1"/>
    <col min="2" max="2" width="54.28515625" style="84" customWidth="1"/>
    <col min="3" max="3" width="78.5703125" style="84" customWidth="1"/>
    <col min="4" max="4" width="11.42578125" style="84"/>
    <col min="5" max="5" width="63.28515625" style="84" customWidth="1"/>
    <col min="6" max="16384" width="11.42578125" style="84"/>
  </cols>
  <sheetData>
    <row r="1" spans="1:5" s="289" customFormat="1" ht="18.75" x14ac:dyDescent="0.25">
      <c r="A1" s="290" t="s">
        <v>281</v>
      </c>
      <c r="B1" s="291" t="s">
        <v>282</v>
      </c>
      <c r="C1" s="291" t="s">
        <v>96</v>
      </c>
    </row>
    <row r="2" spans="1:5" ht="31.5" x14ac:dyDescent="0.25">
      <c r="A2" s="281" t="s">
        <v>294</v>
      </c>
      <c r="B2" s="282" t="s">
        <v>295</v>
      </c>
      <c r="C2" s="282" t="s">
        <v>80</v>
      </c>
      <c r="E2" s="286"/>
    </row>
    <row r="3" spans="1:5" ht="18.75" x14ac:dyDescent="0.25">
      <c r="A3" s="281" t="s">
        <v>81</v>
      </c>
      <c r="B3" s="282" t="s">
        <v>82</v>
      </c>
      <c r="C3" s="282" t="s">
        <v>83</v>
      </c>
      <c r="E3" s="287"/>
    </row>
    <row r="4" spans="1:5" ht="69" customHeight="1" x14ac:dyDescent="0.25">
      <c r="A4" s="281" t="s">
        <v>70</v>
      </c>
      <c r="B4" s="282" t="s">
        <v>84</v>
      </c>
      <c r="C4" s="282" t="s">
        <v>85</v>
      </c>
    </row>
    <row r="5" spans="1:5" ht="290.25" customHeight="1" x14ac:dyDescent="0.25">
      <c r="A5" s="281" t="s">
        <v>86</v>
      </c>
      <c r="B5" s="282" t="s">
        <v>87</v>
      </c>
      <c r="C5" s="282" t="s">
        <v>95</v>
      </c>
      <c r="E5" s="285"/>
    </row>
    <row r="6" spans="1:5" ht="31.5" x14ac:dyDescent="0.25">
      <c r="A6" s="281" t="s">
        <v>88</v>
      </c>
      <c r="B6" s="282" t="s">
        <v>274</v>
      </c>
      <c r="C6" s="284" t="s">
        <v>97</v>
      </c>
    </row>
    <row r="8" spans="1:5" x14ac:dyDescent="0.25">
      <c r="C8" s="28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zoomScale="85" zoomScaleNormal="85" workbookViewId="0">
      <pane xSplit="1" ySplit="3" topLeftCell="B28" activePane="bottomRight" state="frozen"/>
      <selection activeCell="C5" sqref="C5"/>
      <selection pane="topRight" activeCell="C5" sqref="C5"/>
      <selection pane="bottomLeft" activeCell="C5" sqref="C5"/>
      <selection pane="bottomRight" activeCell="D43" sqref="D43"/>
    </sheetView>
  </sheetViews>
  <sheetFormatPr baseColWidth="10" defaultColWidth="11.42578125" defaultRowHeight="15" x14ac:dyDescent="0.2"/>
  <cols>
    <col min="1" max="1" width="8.7109375" style="303" customWidth="1"/>
    <col min="2" max="2" width="67" style="303" customWidth="1"/>
    <col min="3" max="3" width="9" style="303" customWidth="1"/>
    <col min="4" max="4" width="47.85546875" style="303" customWidth="1"/>
    <col min="5" max="5" width="7.85546875" style="303" customWidth="1"/>
    <col min="6" max="6" width="113.5703125" style="303" bestFit="1" customWidth="1"/>
    <col min="7" max="16384" width="11.42578125" style="303"/>
  </cols>
  <sheetData>
    <row r="1" spans="1:6" ht="18.75" x14ac:dyDescent="0.2">
      <c r="A1" s="637" t="s">
        <v>311</v>
      </c>
      <c r="B1" s="637"/>
      <c r="C1" s="637"/>
      <c r="D1" s="637"/>
      <c r="E1" s="637"/>
      <c r="F1" s="637"/>
    </row>
    <row r="3" spans="1:6" x14ac:dyDescent="0.2">
      <c r="A3" s="304" t="s">
        <v>104</v>
      </c>
      <c r="B3" s="304" t="s">
        <v>105</v>
      </c>
      <c r="C3" s="304" t="s">
        <v>106</v>
      </c>
      <c r="D3" s="304" t="s">
        <v>107</v>
      </c>
      <c r="E3" s="304" t="s">
        <v>108</v>
      </c>
      <c r="F3" s="304" t="s">
        <v>109</v>
      </c>
    </row>
    <row r="4" spans="1:6" x14ac:dyDescent="0.2">
      <c r="A4" s="638" t="s">
        <v>110</v>
      </c>
      <c r="B4" s="638" t="s">
        <v>111</v>
      </c>
      <c r="C4" s="638" t="s">
        <v>112</v>
      </c>
      <c r="D4" s="638" t="s">
        <v>113</v>
      </c>
      <c r="E4" s="305" t="s">
        <v>114</v>
      </c>
      <c r="F4" s="305" t="s">
        <v>115</v>
      </c>
    </row>
    <row r="5" spans="1:6" x14ac:dyDescent="0.2">
      <c r="A5" s="638"/>
      <c r="B5" s="638"/>
      <c r="C5" s="638"/>
      <c r="D5" s="638"/>
      <c r="E5" s="305" t="s">
        <v>116</v>
      </c>
      <c r="F5" s="305" t="s">
        <v>117</v>
      </c>
    </row>
    <row r="6" spans="1:6" x14ac:dyDescent="0.2">
      <c r="A6" s="638"/>
      <c r="B6" s="638"/>
      <c r="C6" s="638"/>
      <c r="D6" s="638"/>
      <c r="E6" s="305" t="s">
        <v>118</v>
      </c>
      <c r="F6" s="305" t="s">
        <v>119</v>
      </c>
    </row>
    <row r="7" spans="1:6" x14ac:dyDescent="0.2">
      <c r="A7" s="638"/>
      <c r="B7" s="638"/>
      <c r="C7" s="638" t="s">
        <v>120</v>
      </c>
      <c r="D7" s="638" t="s">
        <v>121</v>
      </c>
      <c r="E7" s="305" t="s">
        <v>122</v>
      </c>
      <c r="F7" s="305" t="s">
        <v>123</v>
      </c>
    </row>
    <row r="8" spans="1:6" x14ac:dyDescent="0.2">
      <c r="A8" s="638"/>
      <c r="B8" s="638"/>
      <c r="C8" s="638"/>
      <c r="D8" s="638"/>
      <c r="E8" s="305" t="s">
        <v>124</v>
      </c>
      <c r="F8" s="305" t="s">
        <v>125</v>
      </c>
    </row>
    <row r="9" spans="1:6" x14ac:dyDescent="0.2">
      <c r="A9" s="638"/>
      <c r="B9" s="638"/>
      <c r="C9" s="638"/>
      <c r="D9" s="638"/>
      <c r="E9" s="305" t="s">
        <v>126</v>
      </c>
      <c r="F9" s="305" t="s">
        <v>127</v>
      </c>
    </row>
    <row r="10" spans="1:6" x14ac:dyDescent="0.2">
      <c r="A10" s="638"/>
      <c r="B10" s="638"/>
      <c r="C10" s="638"/>
      <c r="D10" s="638"/>
      <c r="E10" s="305" t="s">
        <v>128</v>
      </c>
      <c r="F10" s="305" t="s">
        <v>129</v>
      </c>
    </row>
    <row r="11" spans="1:6" x14ac:dyDescent="0.2">
      <c r="A11" s="638"/>
      <c r="B11" s="638"/>
      <c r="C11" s="638"/>
      <c r="D11" s="638"/>
      <c r="E11" s="305" t="s">
        <v>130</v>
      </c>
      <c r="F11" s="305" t="s">
        <v>131</v>
      </c>
    </row>
    <row r="12" spans="1:6" x14ac:dyDescent="0.2">
      <c r="A12" s="638" t="s">
        <v>132</v>
      </c>
      <c r="B12" s="638" t="s">
        <v>133</v>
      </c>
      <c r="C12" s="638" t="s">
        <v>134</v>
      </c>
      <c r="D12" s="638" t="s">
        <v>135</v>
      </c>
      <c r="E12" s="305" t="s">
        <v>136</v>
      </c>
      <c r="F12" s="305" t="s">
        <v>137</v>
      </c>
    </row>
    <row r="13" spans="1:6" x14ac:dyDescent="0.2">
      <c r="A13" s="638"/>
      <c r="B13" s="638"/>
      <c r="C13" s="638"/>
      <c r="D13" s="638"/>
      <c r="E13" s="305" t="s">
        <v>138</v>
      </c>
      <c r="F13" s="305" t="s">
        <v>139</v>
      </c>
    </row>
    <row r="14" spans="1:6" x14ac:dyDescent="0.2">
      <c r="A14" s="638"/>
      <c r="B14" s="638"/>
      <c r="C14" s="638"/>
      <c r="D14" s="638"/>
      <c r="E14" s="305" t="s">
        <v>140</v>
      </c>
      <c r="F14" s="305" t="s">
        <v>141</v>
      </c>
    </row>
    <row r="15" spans="1:6" x14ac:dyDescent="0.2">
      <c r="A15" s="638"/>
      <c r="B15" s="638"/>
      <c r="C15" s="638" t="s">
        <v>142</v>
      </c>
      <c r="D15" s="638" t="s">
        <v>143</v>
      </c>
      <c r="E15" s="305" t="s">
        <v>144</v>
      </c>
      <c r="F15" s="305" t="s">
        <v>145</v>
      </c>
    </row>
    <row r="16" spans="1:6" x14ac:dyDescent="0.2">
      <c r="A16" s="638"/>
      <c r="B16" s="638"/>
      <c r="C16" s="638"/>
      <c r="D16" s="638"/>
      <c r="E16" s="305" t="s">
        <v>146</v>
      </c>
      <c r="F16" s="305" t="s">
        <v>147</v>
      </c>
    </row>
    <row r="17" spans="1:6" x14ac:dyDescent="0.2">
      <c r="A17" s="638"/>
      <c r="B17" s="638"/>
      <c r="C17" s="638"/>
      <c r="D17" s="638"/>
      <c r="E17" s="305" t="s">
        <v>148</v>
      </c>
      <c r="F17" s="305" t="s">
        <v>149</v>
      </c>
    </row>
    <row r="18" spans="1:6" x14ac:dyDescent="0.2">
      <c r="A18" s="638"/>
      <c r="B18" s="638"/>
      <c r="C18" s="638"/>
      <c r="D18" s="638"/>
      <c r="E18" s="305" t="s">
        <v>150</v>
      </c>
      <c r="F18" s="305" t="s">
        <v>151</v>
      </c>
    </row>
    <row r="19" spans="1:6" x14ac:dyDescent="0.2">
      <c r="A19" s="638"/>
      <c r="B19" s="638"/>
      <c r="C19" s="638"/>
      <c r="D19" s="638"/>
      <c r="E19" s="305" t="s">
        <v>152</v>
      </c>
      <c r="F19" s="305" t="s">
        <v>153</v>
      </c>
    </row>
    <row r="20" spans="1:6" x14ac:dyDescent="0.2">
      <c r="A20" s="638"/>
      <c r="B20" s="638"/>
      <c r="C20" s="638"/>
      <c r="D20" s="638"/>
      <c r="E20" s="305" t="s">
        <v>154</v>
      </c>
      <c r="F20" s="305" t="s">
        <v>155</v>
      </c>
    </row>
    <row r="21" spans="1:6" x14ac:dyDescent="0.2">
      <c r="A21" s="638" t="s">
        <v>156</v>
      </c>
      <c r="B21" s="638" t="s">
        <v>157</v>
      </c>
      <c r="C21" s="638" t="s">
        <v>156</v>
      </c>
      <c r="D21" s="638" t="s">
        <v>158</v>
      </c>
      <c r="E21" s="305" t="s">
        <v>159</v>
      </c>
      <c r="F21" s="305" t="s">
        <v>160</v>
      </c>
    </row>
    <row r="22" spans="1:6" x14ac:dyDescent="0.2">
      <c r="A22" s="638"/>
      <c r="B22" s="638"/>
      <c r="C22" s="638"/>
      <c r="D22" s="638"/>
      <c r="E22" s="305" t="s">
        <v>161</v>
      </c>
      <c r="F22" s="305" t="s">
        <v>162</v>
      </c>
    </row>
    <row r="23" spans="1:6" x14ac:dyDescent="0.2">
      <c r="A23" s="638"/>
      <c r="B23" s="638"/>
      <c r="C23" s="638"/>
      <c r="D23" s="638"/>
      <c r="E23" s="305" t="s">
        <v>163</v>
      </c>
      <c r="F23" s="305" t="s">
        <v>164</v>
      </c>
    </row>
    <row r="24" spans="1:6" x14ac:dyDescent="0.2">
      <c r="A24" s="638"/>
      <c r="B24" s="638"/>
      <c r="C24" s="638"/>
      <c r="D24" s="638"/>
      <c r="E24" s="305" t="s">
        <v>165</v>
      </c>
      <c r="F24" s="305" t="s">
        <v>166</v>
      </c>
    </row>
    <row r="25" spans="1:6" x14ac:dyDescent="0.2">
      <c r="A25" s="638"/>
      <c r="B25" s="638"/>
      <c r="C25" s="638"/>
      <c r="D25" s="638"/>
      <c r="E25" s="305" t="s">
        <v>167</v>
      </c>
      <c r="F25" s="305" t="s">
        <v>168</v>
      </c>
    </row>
    <row r="26" spans="1:6" x14ac:dyDescent="0.2">
      <c r="A26" s="638"/>
      <c r="B26" s="638"/>
      <c r="C26" s="638"/>
      <c r="D26" s="638"/>
      <c r="E26" s="305" t="s">
        <v>169</v>
      </c>
      <c r="F26" s="305" t="s">
        <v>170</v>
      </c>
    </row>
    <row r="27" spans="1:6" x14ac:dyDescent="0.2">
      <c r="A27" s="638" t="s">
        <v>171</v>
      </c>
      <c r="B27" s="638" t="s">
        <v>172</v>
      </c>
      <c r="C27" s="638" t="s">
        <v>171</v>
      </c>
      <c r="D27" s="638" t="s">
        <v>173</v>
      </c>
      <c r="E27" s="305" t="s">
        <v>174</v>
      </c>
      <c r="F27" s="305" t="s">
        <v>175</v>
      </c>
    </row>
    <row r="28" spans="1:6" x14ac:dyDescent="0.2">
      <c r="A28" s="638"/>
      <c r="B28" s="638"/>
      <c r="C28" s="638"/>
      <c r="D28" s="638"/>
      <c r="E28" s="305" t="s">
        <v>176</v>
      </c>
      <c r="F28" s="305" t="s">
        <v>177</v>
      </c>
    </row>
    <row r="29" spans="1:6" x14ac:dyDescent="0.2">
      <c r="A29" s="638"/>
      <c r="B29" s="638"/>
      <c r="C29" s="638"/>
      <c r="D29" s="638"/>
      <c r="E29" s="305" t="s">
        <v>178</v>
      </c>
      <c r="F29" s="305" t="s">
        <v>179</v>
      </c>
    </row>
    <row r="30" spans="1:6" x14ac:dyDescent="0.2">
      <c r="A30" s="638"/>
      <c r="B30" s="638"/>
      <c r="C30" s="638"/>
      <c r="D30" s="638"/>
      <c r="E30" s="305" t="s">
        <v>180</v>
      </c>
      <c r="F30" s="305" t="s">
        <v>181</v>
      </c>
    </row>
    <row r="31" spans="1:6" x14ac:dyDescent="0.2">
      <c r="A31" s="638"/>
      <c r="B31" s="638"/>
      <c r="C31" s="638"/>
      <c r="D31" s="638"/>
      <c r="E31" s="305" t="s">
        <v>182</v>
      </c>
      <c r="F31" s="305" t="s">
        <v>183</v>
      </c>
    </row>
    <row r="32" spans="1:6" x14ac:dyDescent="0.2">
      <c r="A32" s="638"/>
      <c r="B32" s="638"/>
      <c r="C32" s="638"/>
      <c r="D32" s="638"/>
      <c r="E32" s="305" t="s">
        <v>184</v>
      </c>
      <c r="F32" s="305" t="s">
        <v>185</v>
      </c>
    </row>
    <row r="33" spans="1:6" x14ac:dyDescent="0.2">
      <c r="A33" s="638"/>
      <c r="B33" s="638"/>
      <c r="C33" s="638"/>
      <c r="D33" s="638"/>
      <c r="E33" s="305" t="s">
        <v>186</v>
      </c>
      <c r="F33" s="305" t="s">
        <v>187</v>
      </c>
    </row>
    <row r="34" spans="1:6" x14ac:dyDescent="0.2">
      <c r="A34" s="305" t="s">
        <v>188</v>
      </c>
      <c r="B34" s="305" t="s">
        <v>189</v>
      </c>
      <c r="C34" s="305" t="s">
        <v>188</v>
      </c>
      <c r="D34" s="305" t="s">
        <v>190</v>
      </c>
      <c r="E34" s="305" t="s">
        <v>188</v>
      </c>
      <c r="F34" s="305" t="s">
        <v>189</v>
      </c>
    </row>
    <row r="35" spans="1:6" x14ac:dyDescent="0.2">
      <c r="A35" s="305" t="s">
        <v>191</v>
      </c>
      <c r="B35" s="305" t="s">
        <v>192</v>
      </c>
      <c r="C35" s="305" t="s">
        <v>191</v>
      </c>
      <c r="D35" s="305" t="s">
        <v>193</v>
      </c>
      <c r="E35" s="305" t="s">
        <v>191</v>
      </c>
      <c r="F35" s="305" t="s">
        <v>192</v>
      </c>
    </row>
    <row r="36" spans="1:6" x14ac:dyDescent="0.2">
      <c r="A36" s="305" t="s">
        <v>194</v>
      </c>
      <c r="B36" s="305" t="s">
        <v>195</v>
      </c>
      <c r="C36" s="305" t="s">
        <v>194</v>
      </c>
      <c r="D36" s="305" t="s">
        <v>196</v>
      </c>
      <c r="E36" s="305" t="s">
        <v>194</v>
      </c>
      <c r="F36" s="305" t="s">
        <v>195</v>
      </c>
    </row>
    <row r="37" spans="1:6" x14ac:dyDescent="0.2">
      <c r="A37" s="638" t="s">
        <v>197</v>
      </c>
      <c r="B37" s="638" t="s">
        <v>198</v>
      </c>
      <c r="C37" s="305" t="s">
        <v>199</v>
      </c>
      <c r="D37" s="305" t="s">
        <v>200</v>
      </c>
      <c r="E37" s="305" t="s">
        <v>201</v>
      </c>
      <c r="F37" s="305" t="s">
        <v>202</v>
      </c>
    </row>
    <row r="38" spans="1:6" x14ac:dyDescent="0.2">
      <c r="A38" s="638"/>
      <c r="B38" s="638"/>
      <c r="C38" s="305" t="s">
        <v>199</v>
      </c>
      <c r="D38" s="305" t="s">
        <v>200</v>
      </c>
      <c r="E38" s="305" t="s">
        <v>203</v>
      </c>
      <c r="F38" s="305" t="s">
        <v>204</v>
      </c>
    </row>
    <row r="39" spans="1:6" x14ac:dyDescent="0.2">
      <c r="A39" s="638"/>
      <c r="B39" s="638"/>
      <c r="C39" s="305" t="s">
        <v>199</v>
      </c>
      <c r="D39" s="305" t="s">
        <v>200</v>
      </c>
      <c r="E39" s="305" t="s">
        <v>205</v>
      </c>
      <c r="F39" s="305" t="s">
        <v>206</v>
      </c>
    </row>
    <row r="40" spans="1:6" x14ac:dyDescent="0.2">
      <c r="A40" s="638"/>
      <c r="B40" s="638"/>
      <c r="C40" s="305" t="s">
        <v>207</v>
      </c>
      <c r="D40" s="305" t="s">
        <v>208</v>
      </c>
      <c r="E40" s="305" t="s">
        <v>207</v>
      </c>
      <c r="F40" s="305" t="s">
        <v>209</v>
      </c>
    </row>
    <row r="41" spans="1:6" x14ac:dyDescent="0.2">
      <c r="A41" s="638" t="s">
        <v>210</v>
      </c>
      <c r="B41" s="638" t="s">
        <v>211</v>
      </c>
      <c r="C41" s="305" t="s">
        <v>212</v>
      </c>
      <c r="D41" s="305" t="s">
        <v>213</v>
      </c>
      <c r="E41" s="305" t="s">
        <v>214</v>
      </c>
      <c r="F41" s="305" t="s">
        <v>215</v>
      </c>
    </row>
    <row r="42" spans="1:6" x14ac:dyDescent="0.2">
      <c r="A42" s="638"/>
      <c r="B42" s="638"/>
      <c r="C42" s="305" t="s">
        <v>212</v>
      </c>
      <c r="D42" s="305" t="s">
        <v>213</v>
      </c>
      <c r="E42" s="305" t="s">
        <v>216</v>
      </c>
      <c r="F42" s="305" t="s">
        <v>217</v>
      </c>
    </row>
    <row r="43" spans="1:6" x14ac:dyDescent="0.2">
      <c r="A43" s="638"/>
      <c r="B43" s="638"/>
      <c r="C43" s="305" t="s">
        <v>212</v>
      </c>
      <c r="D43" s="305" t="s">
        <v>213</v>
      </c>
      <c r="E43" s="305" t="s">
        <v>218</v>
      </c>
      <c r="F43" s="305" t="s">
        <v>219</v>
      </c>
    </row>
    <row r="44" spans="1:6" x14ac:dyDescent="0.2">
      <c r="A44" s="638"/>
      <c r="B44" s="638"/>
      <c r="C44" s="305" t="s">
        <v>220</v>
      </c>
      <c r="D44" s="305" t="s">
        <v>221</v>
      </c>
      <c r="E44" s="305" t="s">
        <v>222</v>
      </c>
      <c r="F44" s="305" t="s">
        <v>223</v>
      </c>
    </row>
    <row r="45" spans="1:6" x14ac:dyDescent="0.2">
      <c r="A45" s="638"/>
      <c r="B45" s="638"/>
      <c r="C45" s="305" t="s">
        <v>220</v>
      </c>
      <c r="D45" s="305" t="s">
        <v>221</v>
      </c>
      <c r="E45" s="305" t="s">
        <v>224</v>
      </c>
      <c r="F45" s="305" t="s">
        <v>225</v>
      </c>
    </row>
    <row r="46" spans="1:6" x14ac:dyDescent="0.2">
      <c r="A46" s="638"/>
      <c r="B46" s="638"/>
      <c r="C46" s="305" t="s">
        <v>220</v>
      </c>
      <c r="D46" s="305" t="s">
        <v>221</v>
      </c>
      <c r="E46" s="305" t="s">
        <v>226</v>
      </c>
      <c r="F46" s="305" t="s">
        <v>227</v>
      </c>
    </row>
    <row r="47" spans="1:6" x14ac:dyDescent="0.2">
      <c r="A47" s="638"/>
      <c r="B47" s="638"/>
      <c r="C47" s="305" t="s">
        <v>228</v>
      </c>
      <c r="D47" s="305" t="s">
        <v>229</v>
      </c>
      <c r="E47" s="305" t="s">
        <v>230</v>
      </c>
      <c r="F47" s="305" t="s">
        <v>231</v>
      </c>
    </row>
    <row r="48" spans="1:6" x14ac:dyDescent="0.2">
      <c r="A48" s="638"/>
      <c r="B48" s="638"/>
      <c r="C48" s="305" t="s">
        <v>228</v>
      </c>
      <c r="D48" s="305" t="s">
        <v>229</v>
      </c>
      <c r="E48" s="305" t="s">
        <v>232</v>
      </c>
      <c r="F48" s="305" t="s">
        <v>233</v>
      </c>
    </row>
    <row r="49" spans="1:6" x14ac:dyDescent="0.2">
      <c r="A49" s="638"/>
      <c r="B49" s="638"/>
      <c r="C49" s="305" t="s">
        <v>228</v>
      </c>
      <c r="D49" s="305" t="s">
        <v>229</v>
      </c>
      <c r="E49" s="305" t="s">
        <v>234</v>
      </c>
      <c r="F49" s="305" t="s">
        <v>235</v>
      </c>
    </row>
    <row r="50" spans="1:6" x14ac:dyDescent="0.2">
      <c r="A50" s="638" t="s">
        <v>236</v>
      </c>
      <c r="B50" s="638" t="s">
        <v>237</v>
      </c>
      <c r="C50" s="638" t="s">
        <v>236</v>
      </c>
      <c r="D50" s="638" t="s">
        <v>238</v>
      </c>
      <c r="E50" s="305" t="s">
        <v>239</v>
      </c>
      <c r="F50" s="305" t="s">
        <v>240</v>
      </c>
    </row>
    <row r="51" spans="1:6" x14ac:dyDescent="0.2">
      <c r="A51" s="638"/>
      <c r="B51" s="638"/>
      <c r="C51" s="638"/>
      <c r="D51" s="638"/>
      <c r="E51" s="305" t="s">
        <v>241</v>
      </c>
      <c r="F51" s="305" t="s">
        <v>242</v>
      </c>
    </row>
    <row r="52" spans="1:6" x14ac:dyDescent="0.2">
      <c r="A52" s="638"/>
      <c r="B52" s="638"/>
      <c r="C52" s="638"/>
      <c r="D52" s="638"/>
      <c r="E52" s="305" t="s">
        <v>243</v>
      </c>
      <c r="F52" s="305" t="s">
        <v>244</v>
      </c>
    </row>
    <row r="53" spans="1:6" x14ac:dyDescent="0.2">
      <c r="A53" s="638"/>
      <c r="B53" s="638"/>
      <c r="C53" s="638"/>
      <c r="D53" s="638"/>
      <c r="E53" s="305" t="s">
        <v>245</v>
      </c>
      <c r="F53" s="305" t="s">
        <v>246</v>
      </c>
    </row>
    <row r="54" spans="1:6" x14ac:dyDescent="0.2">
      <c r="A54" s="638"/>
      <c r="B54" s="638"/>
      <c r="C54" s="638"/>
      <c r="D54" s="638"/>
      <c r="E54" s="305" t="s">
        <v>247</v>
      </c>
      <c r="F54" s="305" t="s">
        <v>248</v>
      </c>
    </row>
    <row r="55" spans="1:6" x14ac:dyDescent="0.2">
      <c r="A55" s="638"/>
      <c r="B55" s="638"/>
      <c r="C55" s="638"/>
      <c r="D55" s="638"/>
      <c r="E55" s="305" t="s">
        <v>249</v>
      </c>
      <c r="F55" s="305" t="s">
        <v>250</v>
      </c>
    </row>
    <row r="56" spans="1:6" x14ac:dyDescent="0.2">
      <c r="A56" s="638"/>
      <c r="B56" s="638"/>
      <c r="C56" s="638"/>
      <c r="D56" s="638"/>
      <c r="E56" s="305" t="s">
        <v>251</v>
      </c>
      <c r="F56" s="305" t="s">
        <v>252</v>
      </c>
    </row>
    <row r="57" spans="1:6" x14ac:dyDescent="0.2">
      <c r="A57" s="638"/>
      <c r="B57" s="638"/>
      <c r="C57" s="638"/>
      <c r="D57" s="638"/>
      <c r="E57" s="305" t="s">
        <v>253</v>
      </c>
      <c r="F57" s="305" t="s">
        <v>254</v>
      </c>
    </row>
    <row r="58" spans="1:6" x14ac:dyDescent="0.2">
      <c r="A58" s="638"/>
      <c r="B58" s="638"/>
      <c r="C58" s="638"/>
      <c r="D58" s="638"/>
      <c r="E58" s="305" t="s">
        <v>255</v>
      </c>
      <c r="F58" s="305" t="s">
        <v>256</v>
      </c>
    </row>
    <row r="59" spans="1:6" x14ac:dyDescent="0.2">
      <c r="A59" s="638"/>
      <c r="B59" s="638"/>
      <c r="C59" s="638"/>
      <c r="D59" s="638"/>
      <c r="E59" s="305" t="s">
        <v>257</v>
      </c>
      <c r="F59" s="305" t="s">
        <v>258</v>
      </c>
    </row>
    <row r="60" spans="1:6" x14ac:dyDescent="0.2">
      <c r="A60" s="638"/>
      <c r="B60" s="638"/>
      <c r="C60" s="638"/>
      <c r="D60" s="638"/>
      <c r="E60" s="305" t="s">
        <v>259</v>
      </c>
      <c r="F60" s="305" t="s">
        <v>260</v>
      </c>
    </row>
    <row r="61" spans="1:6" x14ac:dyDescent="0.2">
      <c r="A61" s="638"/>
      <c r="B61" s="638"/>
      <c r="C61" s="638"/>
      <c r="D61" s="638"/>
      <c r="E61" s="305" t="s">
        <v>261</v>
      </c>
      <c r="F61" s="305" t="s">
        <v>262</v>
      </c>
    </row>
    <row r="62" spans="1:6" x14ac:dyDescent="0.2">
      <c r="A62" s="638"/>
      <c r="B62" s="638"/>
      <c r="C62" s="638"/>
      <c r="D62" s="638"/>
      <c r="E62" s="305" t="s">
        <v>263</v>
      </c>
      <c r="F62" s="305" t="s">
        <v>264</v>
      </c>
    </row>
    <row r="63" spans="1:6" x14ac:dyDescent="0.2">
      <c r="A63" s="638"/>
      <c r="B63" s="638"/>
      <c r="C63" s="638"/>
      <c r="D63" s="638"/>
      <c r="E63" s="305" t="s">
        <v>265</v>
      </c>
      <c r="F63" s="305" t="s">
        <v>266</v>
      </c>
    </row>
    <row r="64" spans="1:6" x14ac:dyDescent="0.2">
      <c r="A64" s="638"/>
      <c r="B64" s="638"/>
      <c r="C64" s="638"/>
      <c r="D64" s="638"/>
      <c r="E64" s="305" t="s">
        <v>267</v>
      </c>
      <c r="F64" s="305" t="s">
        <v>268</v>
      </c>
    </row>
    <row r="65" spans="1:6" x14ac:dyDescent="0.2">
      <c r="A65" s="638"/>
      <c r="B65" s="638"/>
      <c r="C65" s="638"/>
      <c r="D65" s="638"/>
      <c r="E65" s="305" t="s">
        <v>269</v>
      </c>
      <c r="F65" s="305" t="s">
        <v>270</v>
      </c>
    </row>
    <row r="66" spans="1:6" x14ac:dyDescent="0.2">
      <c r="A66" s="305" t="s">
        <v>271</v>
      </c>
      <c r="B66" s="305" t="s">
        <v>272</v>
      </c>
      <c r="C66" s="305" t="s">
        <v>271</v>
      </c>
      <c r="D66" s="305" t="s">
        <v>273</v>
      </c>
      <c r="E66" s="305" t="s">
        <v>271</v>
      </c>
      <c r="F66" s="305" t="s">
        <v>272</v>
      </c>
    </row>
    <row r="68" spans="1:6" x14ac:dyDescent="0.25">
      <c r="A68" s="10" t="s">
        <v>293</v>
      </c>
    </row>
  </sheetData>
  <mergeCells count="29">
    <mergeCell ref="C50:C65"/>
    <mergeCell ref="D50:D65"/>
    <mergeCell ref="A37:A40"/>
    <mergeCell ref="B37:B40"/>
    <mergeCell ref="A41:A49"/>
    <mergeCell ref="B41:B49"/>
    <mergeCell ref="A50:A65"/>
    <mergeCell ref="B50:B65"/>
    <mergeCell ref="A21:A26"/>
    <mergeCell ref="B21:B26"/>
    <mergeCell ref="C21:C26"/>
    <mergeCell ref="D21:D26"/>
    <mergeCell ref="A27:A33"/>
    <mergeCell ref="B27:B33"/>
    <mergeCell ref="C27:C33"/>
    <mergeCell ref="D27:D33"/>
    <mergeCell ref="A12:A20"/>
    <mergeCell ref="B12:B20"/>
    <mergeCell ref="C12:C14"/>
    <mergeCell ref="D12:D14"/>
    <mergeCell ref="C15:C20"/>
    <mergeCell ref="D15:D20"/>
    <mergeCell ref="A1:F1"/>
    <mergeCell ref="A4:A11"/>
    <mergeCell ref="B4:B11"/>
    <mergeCell ref="C4:C6"/>
    <mergeCell ref="D4:D6"/>
    <mergeCell ref="C7:C11"/>
    <mergeCell ref="D7:D11"/>
  </mergeCells>
  <pageMargins left="0.70866141732283472" right="0.70866141732283472" top="0.74803149606299213" bottom="0.74803149606299213" header="0.31496062992125984" footer="0.31496062992125984"/>
  <pageSetup paperSize="9" fitToHeight="0" orientation="landscape" horizontalDpi="300" verticalDpi="300" r:id="rId1"/>
  <headerFooter>
    <oddFooter>Page &amp;P de &amp;N</oddFooter>
  </headerFooter>
  <rowBreaks count="2" manualBreakCount="2">
    <brk id="20" max="5" man="1"/>
    <brk id="49" max="5" man="1"/>
  </rowBreaks>
  <colBreaks count="1" manualBreakCount="1">
    <brk id="5" max="65" man="1"/>
  </colBreaks>
  <ignoredErrors>
    <ignoredError sqref="A4:A67 C4:C66 E4:E66 A69:A201" numberStoredAsText="1"/>
  </ignoredErrors>
</worksheet>
</file>

<file path=docProps/app.xml><?xml version="1.0" encoding="utf-8"?>
<Properties xmlns="http://schemas.openxmlformats.org/officeDocument/2006/extended-properties" xmlns:vt="http://schemas.openxmlformats.org/officeDocument/2006/docPropsVTypes">
  <Template/>
  <TotalTime>85</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vt:i4>
      </vt:variant>
    </vt:vector>
  </HeadingPairs>
  <TitlesOfParts>
    <vt:vector size="15" baseType="lpstr">
      <vt:lpstr>Sommaire</vt:lpstr>
      <vt:lpstr>Statut juridique</vt:lpstr>
      <vt:lpstr>Otex</vt:lpstr>
      <vt:lpstr>SAU</vt:lpstr>
      <vt:lpstr>Âge</vt:lpstr>
      <vt:lpstr>Main-d'oeuvre perm.</vt:lpstr>
      <vt:lpstr>Main-d'oeuvre perm. (suite)</vt:lpstr>
      <vt:lpstr>Volume de travail</vt:lpstr>
      <vt:lpstr>Lisez-moi</vt:lpstr>
      <vt:lpstr>Glossaire</vt:lpstr>
      <vt:lpstr>Nomenclature OTEX</vt:lpstr>
      <vt:lpstr>'Nomenclature OTEX'!Impression_des_titres</vt:lpstr>
      <vt:lpstr>'Lisez-moi'!Zone_d_impression</vt:lpstr>
      <vt:lpstr>'Nomenclature OTEX'!Zone_d_impression</vt:lpstr>
      <vt:lpstr>'Volume de travail'!Zone_d_impression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Angélique METAIS</dc:creator>
  <cp:keywords/>
  <dc:description/>
  <cp:lastModifiedBy>Sebastien SAMYN</cp:lastModifiedBy>
  <cp:revision>9</cp:revision>
  <cp:lastPrinted>2025-06-05T13:08:34Z</cp:lastPrinted>
  <dcterms:created xsi:type="dcterms:W3CDTF">1601-01-01T00:00:00Z</dcterms:created>
  <dcterms:modified xsi:type="dcterms:W3CDTF">2025-06-18T09:03:27Z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content=Excel.Sheet">
    <vt:lpwstr/>
  </property>
</Properties>
</file>